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Flsv\1509000_医療対策課\12_医療指導G\07 災害医療に関すること\災害医療関係\★非常用自家発電設備・給水設備・通信設備・浸水対策・ブロック塀倒壊（R3～）\R6\03_医療提供体制施設整備交付金（自家発等）\01_意向調査\"/>
    </mc:Choice>
  </mc:AlternateContent>
  <xr:revisionPtr revIDLastSave="0" documentId="13_ncr:1_{546CFF82-DB82-4DB4-9F32-729CC7B30A88}" xr6:coauthVersionLast="47" xr6:coauthVersionMax="47" xr10:uidLastSave="{00000000-0000-0000-0000-000000000000}"/>
  <bookViews>
    <workbookView xWindow="-120" yWindow="-120" windowWidth="29040" windowHeight="15840" tabRatio="750" activeTab="1" xr2:uid="{00000000-000D-0000-FFFF-FFFF00000000}"/>
  </bookViews>
  <sheets>
    <sheet name="作成要領・目次" sheetId="10" r:id="rId1"/>
    <sheet name="（14・15）-1  " sheetId="57" r:id="rId2"/>
    <sheet name="（14・15）-2" sheetId="31" r:id="rId3"/>
    <sheet name="（16）-1  " sheetId="59" r:id="rId4"/>
    <sheet name="（16）-2  " sheetId="60" r:id="rId5"/>
    <sheet name="（23）" sheetId="42" r:id="rId6"/>
    <sheet name="(30) " sheetId="58" r:id="rId7"/>
    <sheet name="（31)" sheetId="61" r:id="rId8"/>
    <sheet name="DB（削除禁止）" sheetId="6" r:id="rId9"/>
    <sheet name="DB別表3（削除禁止）" sheetId="30" r:id="rId10"/>
    <sheet name="Sheet1" sheetId="50" r:id="rId11"/>
    <sheet name="Sheet2" sheetId="51" r:id="rId12"/>
  </sheets>
  <definedNames>
    <definedName name="_xlnm.Print_Area" localSheetId="8">'DB（削除禁止）'!$A$1:$EO$54</definedName>
    <definedName name="_xlnm.Print_Area" localSheetId="9">'DB別表3（削除禁止）'!$A$1:$L$73</definedName>
    <definedName name="_xlnm.Print_Area" localSheetId="0">作成要領・目次!$A$1:$E$22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30" l="1"/>
  <c r="D73" i="30"/>
  <c r="F72" i="30"/>
  <c r="D72" i="30"/>
  <c r="F71" i="30"/>
  <c r="D71" i="30"/>
  <c r="B71" i="30"/>
  <c r="F69" i="30"/>
  <c r="D69" i="30"/>
  <c r="F68" i="30"/>
  <c r="D68" i="30"/>
  <c r="F67" i="30"/>
  <c r="D67" i="30"/>
  <c r="B67" i="30"/>
  <c r="F64" i="30"/>
  <c r="D64" i="30"/>
  <c r="B64" i="30"/>
  <c r="F62" i="30"/>
  <c r="D62" i="30"/>
  <c r="F61" i="30"/>
  <c r="D61" i="30"/>
  <c r="C61" i="30"/>
  <c r="F60" i="30"/>
  <c r="D60" i="30"/>
  <c r="F59" i="30"/>
  <c r="D59" i="30"/>
  <c r="C59" i="30"/>
  <c r="B59" i="30"/>
  <c r="F56" i="30"/>
  <c r="D56" i="30"/>
  <c r="F55" i="30"/>
  <c r="D55" i="30"/>
  <c r="C55" i="30"/>
  <c r="F54" i="30"/>
  <c r="D54" i="30"/>
  <c r="F53" i="30"/>
  <c r="D53" i="30"/>
  <c r="C53" i="30"/>
  <c r="B53" i="30"/>
  <c r="D51" i="30"/>
  <c r="B51" i="30"/>
  <c r="D49" i="30"/>
  <c r="B49" i="30"/>
  <c r="F46" i="30"/>
  <c r="D46" i="30"/>
  <c r="F45" i="30"/>
  <c r="D45" i="30"/>
  <c r="C45" i="30"/>
  <c r="F44" i="30"/>
  <c r="D44" i="30"/>
  <c r="C44" i="30"/>
  <c r="F43" i="30"/>
  <c r="D43" i="30"/>
  <c r="F42" i="30"/>
  <c r="D42" i="30"/>
  <c r="C42" i="30"/>
  <c r="F41" i="30"/>
  <c r="D41" i="30"/>
  <c r="C41" i="30"/>
  <c r="F39" i="30"/>
  <c r="D39" i="30"/>
  <c r="F38" i="30"/>
  <c r="D38" i="30"/>
  <c r="C38" i="30"/>
  <c r="B37" i="30"/>
  <c r="F34" i="30"/>
  <c r="D34" i="30"/>
  <c r="F33" i="30"/>
  <c r="D33" i="30"/>
  <c r="C33" i="30"/>
  <c r="F32" i="30"/>
  <c r="D32" i="30"/>
  <c r="F31" i="30"/>
  <c r="D31" i="30"/>
  <c r="C31" i="30"/>
  <c r="B31" i="30"/>
  <c r="F29" i="30"/>
  <c r="D29" i="30"/>
  <c r="F28" i="30"/>
  <c r="D28" i="30"/>
  <c r="C28" i="30"/>
  <c r="F27" i="30"/>
  <c r="D27" i="30"/>
  <c r="F26" i="30"/>
  <c r="D26" i="30"/>
  <c r="C26" i="30"/>
  <c r="B26" i="30"/>
  <c r="F24" i="30"/>
  <c r="D24" i="30"/>
  <c r="F23" i="30"/>
  <c r="D23" i="30"/>
  <c r="B23" i="30"/>
  <c r="F21" i="30"/>
  <c r="D21" i="30"/>
  <c r="F20" i="30"/>
  <c r="D20" i="30"/>
  <c r="C20" i="30"/>
  <c r="F19" i="30"/>
  <c r="D19" i="30"/>
  <c r="F18" i="30"/>
  <c r="D18" i="30"/>
  <c r="C18" i="30"/>
  <c r="B18" i="30"/>
  <c r="F16" i="30"/>
  <c r="D16" i="30"/>
  <c r="B16" i="30"/>
  <c r="F14" i="30"/>
  <c r="D14" i="30"/>
  <c r="F13" i="30"/>
  <c r="D13" i="30"/>
  <c r="F12" i="30"/>
  <c r="D12" i="30"/>
  <c r="B12" i="30"/>
  <c r="F10" i="30"/>
  <c r="D10" i="30"/>
  <c r="B10" i="30"/>
  <c r="F8" i="30"/>
  <c r="D8" i="30"/>
  <c r="B8" i="30"/>
  <c r="F6" i="30"/>
  <c r="D6" i="30"/>
  <c r="B6" i="30"/>
  <c r="F4" i="30"/>
  <c r="D4" i="30"/>
  <c r="F3" i="30"/>
  <c r="D3" i="30"/>
  <c r="F2" i="30"/>
  <c r="D2" i="30"/>
  <c r="B2" i="30"/>
  <c r="BH26" i="6"/>
  <c r="X21" i="6"/>
  <c r="X20" i="6"/>
  <c r="X19" i="6"/>
  <c r="I19" i="6"/>
  <c r="X18" i="6"/>
  <c r="BH17" i="6"/>
  <c r="X17" i="6"/>
  <c r="X16" i="6"/>
  <c r="X15" i="6"/>
  <c r="X14" i="6"/>
  <c r="BH13" i="6"/>
  <c r="BC13" i="6"/>
  <c r="X13" i="6"/>
  <c r="BH12" i="6"/>
  <c r="BC12" i="6"/>
  <c r="X12" i="6"/>
  <c r="BH11" i="6"/>
  <c r="X11" i="6"/>
  <c r="BH10" i="6"/>
  <c r="X10" i="6"/>
  <c r="I10" i="6"/>
  <c r="I9" i="6"/>
  <c r="I15" i="61"/>
  <c r="I9" i="61"/>
  <c r="I15" i="58"/>
  <c r="I9" i="58"/>
  <c r="I25" i="42"/>
  <c r="I23" i="42"/>
  <c r="I19" i="42"/>
  <c r="I17" i="42"/>
  <c r="I13" i="42"/>
  <c r="I9" i="42"/>
  <c r="I15" i="60"/>
  <c r="I9" i="60"/>
  <c r="I25" i="59"/>
  <c r="I23" i="59"/>
  <c r="I19" i="59"/>
  <c r="I17" i="59"/>
  <c r="I13" i="59"/>
  <c r="I9" i="59"/>
  <c r="I15" i="31"/>
  <c r="I9" i="31"/>
  <c r="I25" i="57"/>
  <c r="I23" i="57"/>
  <c r="I19" i="57"/>
  <c r="I17" i="57"/>
  <c r="I13" i="57"/>
  <c r="I9" i="57"/>
</calcChain>
</file>

<file path=xl/sharedStrings.xml><?xml version="1.0" encoding="utf-8"?>
<sst xmlns="http://schemas.openxmlformats.org/spreadsheetml/2006/main" count="513" uniqueCount="245">
  <si>
    <t>休日夜間急患センター施設整備事業</t>
  </si>
  <si>
    <t>病院群輪番制病院及び共同利用型病院施設整備事業</t>
  </si>
  <si>
    <t>救急ヘリポート施設整備事業</t>
  </si>
  <si>
    <t>ヘリポート周辺施設施設整備事業</t>
  </si>
  <si>
    <t>救命救急センター施設整備事業</t>
  </si>
  <si>
    <t>小児初期救急センター施設整備事業</t>
  </si>
  <si>
    <t>小児集中治療室施設整備事業</t>
  </si>
  <si>
    <t>小児医療施設施設整備事業</t>
  </si>
  <si>
    <t>周産期医療施設施設整備事業</t>
  </si>
  <si>
    <t>地域療育支援施設施設整備事業</t>
  </si>
  <si>
    <t>共同利用施設施設整備事業</t>
  </si>
  <si>
    <t>医療施設近代化施設整備事業</t>
  </si>
  <si>
    <t>基幹災害拠点病院施設整備事業</t>
  </si>
  <si>
    <t>地域災害拠点病院施設整備事業</t>
  </si>
  <si>
    <t>腎移植施設施設整備事業</t>
  </si>
  <si>
    <t>特殊病室施設整備事業</t>
  </si>
  <si>
    <t>肝移植施設施設整備事業</t>
  </si>
  <si>
    <t>治験施設施設整備事業</t>
  </si>
  <si>
    <t>医療施設耐震整備事業</t>
  </si>
  <si>
    <t>ヘリポート</t>
    <phoneticPr fontId="1"/>
  </si>
  <si>
    <t>補強</t>
    <rPh sb="0" eb="2">
      <t>ホキョウ</t>
    </rPh>
    <phoneticPr fontId="1"/>
  </si>
  <si>
    <t>１．交付要綱別表2第2欄に定める基準面積（㎡）</t>
    <rPh sb="2" eb="4">
      <t>コウフ</t>
    </rPh>
    <rPh sb="4" eb="6">
      <t>ヨウコウ</t>
    </rPh>
    <rPh sb="6" eb="8">
      <t>ベッピョウ</t>
    </rPh>
    <rPh sb="9" eb="10">
      <t>ダイ</t>
    </rPh>
    <rPh sb="11" eb="12">
      <t>ラン</t>
    </rPh>
    <rPh sb="13" eb="14">
      <t>サダ</t>
    </rPh>
    <rPh sb="16" eb="18">
      <t>キジュン</t>
    </rPh>
    <rPh sb="18" eb="20">
      <t>メンセキ</t>
    </rPh>
    <phoneticPr fontId="1"/>
  </si>
  <si>
    <t>２．建築面積（㎡）</t>
    <rPh sb="2" eb="4">
      <t>ケンチク</t>
    </rPh>
    <rPh sb="4" eb="6">
      <t>メンセキ</t>
    </rPh>
    <phoneticPr fontId="1"/>
  </si>
  <si>
    <t>事業区分：</t>
    <rPh sb="0" eb="2">
      <t>ジギョウ</t>
    </rPh>
    <rPh sb="2" eb="4">
      <t>クブン</t>
    </rPh>
    <phoneticPr fontId="1"/>
  </si>
  <si>
    <t>施設の名称：</t>
    <rPh sb="0" eb="2">
      <t>シセツ</t>
    </rPh>
    <rPh sb="3" eb="5">
      <t>メイショウ</t>
    </rPh>
    <phoneticPr fontId="1"/>
  </si>
  <si>
    <t>作成日：</t>
    <rPh sb="0" eb="3">
      <t>サクセイビ</t>
    </rPh>
    <phoneticPr fontId="1"/>
  </si>
  <si>
    <t>Ａ③</t>
    <phoneticPr fontId="1"/>
  </si>
  <si>
    <t>　</t>
    <phoneticPr fontId="1"/>
  </si>
  <si>
    <t>１．交付要綱別表2第2欄に定める基準単価（円）</t>
    <rPh sb="2" eb="4">
      <t>コウフ</t>
    </rPh>
    <rPh sb="4" eb="6">
      <t>ヨウコウ</t>
    </rPh>
    <rPh sb="6" eb="8">
      <t>ベッピョウ</t>
    </rPh>
    <rPh sb="9" eb="10">
      <t>ダイ</t>
    </rPh>
    <rPh sb="11" eb="12">
      <t>ラン</t>
    </rPh>
    <rPh sb="13" eb="14">
      <t>サダ</t>
    </rPh>
    <rPh sb="16" eb="18">
      <t>キジュン</t>
    </rPh>
    <rPh sb="18" eb="20">
      <t>タンカ</t>
    </rPh>
    <rPh sb="21" eb="22">
      <t>エン</t>
    </rPh>
    <phoneticPr fontId="1"/>
  </si>
  <si>
    <t>２．整備箇所数（箇所）</t>
    <rPh sb="2" eb="4">
      <t>セイビ</t>
    </rPh>
    <rPh sb="4" eb="6">
      <t>カショ</t>
    </rPh>
    <rPh sb="6" eb="7">
      <t>スウ</t>
    </rPh>
    <rPh sb="8" eb="10">
      <t>カショ</t>
    </rPh>
    <phoneticPr fontId="1"/>
  </si>
  <si>
    <t>３．当該年度進捗率（％）</t>
    <rPh sb="2" eb="4">
      <t>トウガイ</t>
    </rPh>
    <rPh sb="4" eb="6">
      <t>ネンド</t>
    </rPh>
    <rPh sb="6" eb="9">
      <t>シンチョクリツ</t>
    </rPh>
    <phoneticPr fontId="1"/>
  </si>
  <si>
    <t>医療提供体制施設整備交付金</t>
    <rPh sb="0" eb="4">
      <t>イリョウテイキョウ</t>
    </rPh>
    <rPh sb="4" eb="6">
      <t>タイセイ</t>
    </rPh>
    <rPh sb="6" eb="8">
      <t>シセツ</t>
    </rPh>
    <rPh sb="8" eb="10">
      <t>セイビ</t>
    </rPh>
    <rPh sb="10" eb="13">
      <t>コウフキン</t>
    </rPh>
    <phoneticPr fontId="1"/>
  </si>
  <si>
    <t>　（小数点以下第3位を四捨五入）</t>
    <rPh sb="2" eb="5">
      <t>ショウスウテン</t>
    </rPh>
    <rPh sb="5" eb="7">
      <t>イカ</t>
    </rPh>
    <rPh sb="7" eb="8">
      <t>ダイ</t>
    </rPh>
    <rPh sb="9" eb="10">
      <t>イ</t>
    </rPh>
    <rPh sb="11" eb="15">
      <t>シシャゴニュウ</t>
    </rPh>
    <phoneticPr fontId="1"/>
  </si>
  <si>
    <t>３．１と２を比較して低い方（㎡）</t>
    <rPh sb="6" eb="8">
      <t>ヒカク</t>
    </rPh>
    <rPh sb="10" eb="11">
      <t>ヒク</t>
    </rPh>
    <rPh sb="12" eb="13">
      <t>ホウ</t>
    </rPh>
    <phoneticPr fontId="1"/>
  </si>
  <si>
    <t>４．当該年度進捗率（％）</t>
    <rPh sb="2" eb="4">
      <t>トウガイ</t>
    </rPh>
    <rPh sb="4" eb="6">
      <t>ネンド</t>
    </rPh>
    <rPh sb="6" eb="9">
      <t>シンチョクリツ</t>
    </rPh>
    <phoneticPr fontId="1"/>
  </si>
  <si>
    <t>Ａ①</t>
    <phoneticPr fontId="1"/>
  </si>
  <si>
    <t>Ａ②</t>
    <phoneticPr fontId="1"/>
  </si>
  <si>
    <t>※進捗率において端数が生じた場合は、小数点以下第2位までの扱いとする。</t>
    <rPh sb="1" eb="4">
      <t>シンチョクリツ</t>
    </rPh>
    <rPh sb="8" eb="10">
      <t>ハスウ</t>
    </rPh>
    <rPh sb="11" eb="12">
      <t>ショウ</t>
    </rPh>
    <rPh sb="14" eb="16">
      <t>バアイ</t>
    </rPh>
    <rPh sb="18" eb="21">
      <t>ショウスウテン</t>
    </rPh>
    <rPh sb="21" eb="23">
      <t>イカ</t>
    </rPh>
    <rPh sb="23" eb="24">
      <t>ダイ</t>
    </rPh>
    <rPh sb="25" eb="26">
      <t>イ</t>
    </rPh>
    <rPh sb="29" eb="30">
      <t>アツカ</t>
    </rPh>
    <phoneticPr fontId="1"/>
  </si>
  <si>
    <t>特別に必要がある場合</t>
    <rPh sb="0" eb="2">
      <t>トクベツ</t>
    </rPh>
    <rPh sb="3" eb="5">
      <t>ヒツヨウ</t>
    </rPh>
    <rPh sb="8" eb="10">
      <t>バアイ</t>
    </rPh>
    <phoneticPr fontId="1"/>
  </si>
  <si>
    <t>(1) 人口10 万人以上の場合</t>
    <phoneticPr fontId="1"/>
  </si>
  <si>
    <t>(2) 人口 5 万人以上10 万人未満の場合</t>
    <phoneticPr fontId="1"/>
  </si>
  <si>
    <t>(1) 人口10 万人以上の場合　＊特別に必要がある場合</t>
    <phoneticPr fontId="1"/>
  </si>
  <si>
    <t>(2) 人口 5 万人以上10 万人未満の場合　＊特別に必要がある場合</t>
    <phoneticPr fontId="1"/>
  </si>
  <si>
    <t>2以上</t>
    <rPh sb="1" eb="3">
      <t>イジョウ</t>
    </rPh>
    <phoneticPr fontId="1"/>
  </si>
  <si>
    <t>特別に必要がある場合に該当しない</t>
    <rPh sb="0" eb="2">
      <t>トクベツ</t>
    </rPh>
    <rPh sb="3" eb="5">
      <t>ヒツヨウ</t>
    </rPh>
    <rPh sb="8" eb="10">
      <t>バアイ</t>
    </rPh>
    <rPh sb="11" eb="13">
      <t>ガイトウ</t>
    </rPh>
    <phoneticPr fontId="1"/>
  </si>
  <si>
    <t>格納庫</t>
    <rPh sb="0" eb="3">
      <t>カクノウコ</t>
    </rPh>
    <phoneticPr fontId="1"/>
  </si>
  <si>
    <t>給油施設</t>
    <rPh sb="0" eb="2">
      <t>キュウユ</t>
    </rPh>
    <rPh sb="2" eb="4">
      <t>シセツ</t>
    </rPh>
    <phoneticPr fontId="1"/>
  </si>
  <si>
    <t>融雪施設</t>
    <rPh sb="0" eb="2">
      <t>ユウセツ</t>
    </rPh>
    <rPh sb="2" eb="4">
      <t>シセツ</t>
    </rPh>
    <phoneticPr fontId="1"/>
  </si>
  <si>
    <t>ヘリポート</t>
    <phoneticPr fontId="1"/>
  </si>
  <si>
    <t>整備対象：</t>
    <rPh sb="0" eb="2">
      <t>セイビ</t>
    </rPh>
    <rPh sb="2" eb="4">
      <t>タイショウ</t>
    </rPh>
    <phoneticPr fontId="1"/>
  </si>
  <si>
    <t>※30床未満の場合1床につき</t>
    <rPh sb="3" eb="4">
      <t>ユカ</t>
    </rPh>
    <rPh sb="4" eb="6">
      <t>ミマン</t>
    </rPh>
    <rPh sb="7" eb="9">
      <t>バアイ</t>
    </rPh>
    <rPh sb="10" eb="11">
      <t>ユカ</t>
    </rPh>
    <phoneticPr fontId="1"/>
  </si>
  <si>
    <t>6以上</t>
    <rPh sb="1" eb="3">
      <t>イジョウ</t>
    </rPh>
    <phoneticPr fontId="1"/>
  </si>
  <si>
    <t>4以上</t>
    <rPh sb="1" eb="3">
      <t>イジョウ</t>
    </rPh>
    <phoneticPr fontId="1"/>
  </si>
  <si>
    <t>備考</t>
    <rPh sb="0" eb="2">
      <t>ビコウ</t>
    </rPh>
    <phoneticPr fontId="1"/>
  </si>
  <si>
    <t>ヘリポート</t>
    <phoneticPr fontId="1"/>
  </si>
  <si>
    <t>補強</t>
    <rPh sb="0" eb="2">
      <t>ホキョウ</t>
    </rPh>
    <phoneticPr fontId="1"/>
  </si>
  <si>
    <t>小児救急医療拠点病院施設整備事業</t>
  </si>
  <si>
    <t>(1) 都道府県人口規模400万人以上の場合</t>
  </si>
  <si>
    <t>(2) 都道府県人口規模400万人未満の場合</t>
  </si>
  <si>
    <t>(3) 小児総合病院</t>
  </si>
  <si>
    <t>事業区分</t>
    <rPh sb="0" eb="2">
      <t>ジギョウ</t>
    </rPh>
    <rPh sb="2" eb="4">
      <t>クブン</t>
    </rPh>
    <phoneticPr fontId="1"/>
  </si>
  <si>
    <t>小分類</t>
    <rPh sb="0" eb="3">
      <t>ショウブンルイ</t>
    </rPh>
    <phoneticPr fontId="1"/>
  </si>
  <si>
    <t>公的団体または持分のない法人に該当しない</t>
    <rPh sb="15" eb="17">
      <t>ガイトウ</t>
    </rPh>
    <phoneticPr fontId="1"/>
  </si>
  <si>
    <t>公的団体または持分のない法人に該当する</t>
    <rPh sb="15" eb="17">
      <t>ガイトウ</t>
    </rPh>
    <phoneticPr fontId="1"/>
  </si>
  <si>
    <t>８．６と７を比較して低い方（円）</t>
    <rPh sb="6" eb="8">
      <t>ヒカク</t>
    </rPh>
    <rPh sb="10" eb="11">
      <t>ヒク</t>
    </rPh>
    <rPh sb="12" eb="13">
      <t>ホウ</t>
    </rPh>
    <rPh sb="14" eb="15">
      <t>エン</t>
    </rPh>
    <phoneticPr fontId="1"/>
  </si>
  <si>
    <t>５．当該年度基準面積（３×４）</t>
    <rPh sb="2" eb="4">
      <t>トウガイ</t>
    </rPh>
    <rPh sb="4" eb="6">
      <t>ネンド</t>
    </rPh>
    <rPh sb="6" eb="8">
      <t>キジュン</t>
    </rPh>
    <rPh sb="8" eb="10">
      <t>メンセキ</t>
    </rPh>
    <phoneticPr fontId="1"/>
  </si>
  <si>
    <t>４．当該年度基準額（１×２×３）</t>
    <phoneticPr fontId="1"/>
  </si>
  <si>
    <t>９．当該年度基準額（５×８）</t>
    <phoneticPr fontId="1"/>
  </si>
  <si>
    <t>電子カルテシステムの整備を実施しない</t>
    <phoneticPr fontId="1"/>
  </si>
  <si>
    <t>陰圧化等空調整備を実施しない</t>
    <phoneticPr fontId="1"/>
  </si>
  <si>
    <t>６．別表2に定める1㎡あたり単価（円）</t>
    <rPh sb="17" eb="18">
      <t>エン</t>
    </rPh>
    <phoneticPr fontId="1"/>
  </si>
  <si>
    <t>※面積、進捗率及び建築単価等について基準額算定の過程で端数が生じた場合は、小数点以下</t>
    <rPh sb="1" eb="3">
      <t>メンセキ</t>
    </rPh>
    <rPh sb="4" eb="7">
      <t>シンチョクリツ</t>
    </rPh>
    <rPh sb="7" eb="8">
      <t>オヨ</t>
    </rPh>
    <rPh sb="9" eb="11">
      <t>ケンチク</t>
    </rPh>
    <rPh sb="11" eb="13">
      <t>タンカ</t>
    </rPh>
    <rPh sb="13" eb="14">
      <t>トウ</t>
    </rPh>
    <rPh sb="27" eb="29">
      <t>ハスウ</t>
    </rPh>
    <rPh sb="30" eb="31">
      <t>ショウ</t>
    </rPh>
    <rPh sb="33" eb="35">
      <t>バアイ</t>
    </rPh>
    <rPh sb="37" eb="40">
      <t>ショウスウテン</t>
    </rPh>
    <rPh sb="40" eb="42">
      <t>イカ</t>
    </rPh>
    <phoneticPr fontId="1"/>
  </si>
  <si>
    <t>　第2位までの扱いとする。（小数点以下第3位を四捨五入）</t>
    <phoneticPr fontId="1"/>
  </si>
  <si>
    <t>無床</t>
    <rPh sb="0" eb="2">
      <t>ムショウ</t>
    </rPh>
    <phoneticPr fontId="1"/>
  </si>
  <si>
    <t>有床（5床以下）</t>
    <rPh sb="0" eb="2">
      <t>ユウショウ</t>
    </rPh>
    <rPh sb="4" eb="7">
      <t>ショウイカ</t>
    </rPh>
    <phoneticPr fontId="1"/>
  </si>
  <si>
    <t>機能訓練室</t>
    <rPh sb="0" eb="2">
      <t>キノウ</t>
    </rPh>
    <rPh sb="2" eb="4">
      <t>クンレン</t>
    </rPh>
    <rPh sb="4" eb="5">
      <t>シツ</t>
    </rPh>
    <phoneticPr fontId="1"/>
  </si>
  <si>
    <t>患者食堂</t>
    <rPh sb="0" eb="2">
      <t>カンジャ</t>
    </rPh>
    <rPh sb="2" eb="4">
      <t>ショクドウ</t>
    </rPh>
    <phoneticPr fontId="1"/>
  </si>
  <si>
    <t>浴室</t>
    <rPh sb="0" eb="2">
      <t>ヨクシツ</t>
    </rPh>
    <phoneticPr fontId="1"/>
  </si>
  <si>
    <t>新築</t>
    <rPh sb="0" eb="2">
      <t>シンチク</t>
    </rPh>
    <phoneticPr fontId="1"/>
  </si>
  <si>
    <t>改築</t>
    <rPh sb="0" eb="2">
      <t>カイチク</t>
    </rPh>
    <phoneticPr fontId="1"/>
  </si>
  <si>
    <t>改修</t>
    <rPh sb="0" eb="2">
      <t>カイシュウ</t>
    </rPh>
    <phoneticPr fontId="1"/>
  </si>
  <si>
    <t>７．補強単価（円）</t>
    <rPh sb="2" eb="4">
      <t>ホキョウ</t>
    </rPh>
    <rPh sb="7" eb="8">
      <t>エン</t>
    </rPh>
    <phoneticPr fontId="1"/>
  </si>
  <si>
    <t>事業番号</t>
    <rPh sb="0" eb="2">
      <t>ジギョウ</t>
    </rPh>
    <rPh sb="2" eb="4">
      <t>バンゴウ</t>
    </rPh>
    <phoneticPr fontId="1"/>
  </si>
  <si>
    <t>基準面積</t>
    <rPh sb="0" eb="2">
      <t>キジュン</t>
    </rPh>
    <rPh sb="2" eb="4">
      <t>メンセキ</t>
    </rPh>
    <phoneticPr fontId="1"/>
  </si>
  <si>
    <t>面積</t>
    <rPh sb="0" eb="2">
      <t>メンセキ</t>
    </rPh>
    <phoneticPr fontId="1"/>
  </si>
  <si>
    <t>面積／床</t>
    <rPh sb="0" eb="2">
      <t>メンセキ</t>
    </rPh>
    <rPh sb="3" eb="4">
      <t>ユカ</t>
    </rPh>
    <phoneticPr fontId="1"/>
  </si>
  <si>
    <t>CCU・SCU加算（床）</t>
    <rPh sb="7" eb="9">
      <t>カサン</t>
    </rPh>
    <rPh sb="10" eb="11">
      <t>ユカ</t>
    </rPh>
    <phoneticPr fontId="1"/>
  </si>
  <si>
    <t>基準単価</t>
    <rPh sb="0" eb="2">
      <t>キジュン</t>
    </rPh>
    <rPh sb="2" eb="4">
      <t>タンカ</t>
    </rPh>
    <phoneticPr fontId="1"/>
  </si>
  <si>
    <t>脳卒中専用病室(ＳＣＵ)
心臓病専用病室（ＣＣＵ）
重症外傷専用病室
（重症外傷用集中治療室）</t>
    <phoneticPr fontId="1"/>
  </si>
  <si>
    <t>小児救急専門病床
（小児専門集中治療室）</t>
    <phoneticPr fontId="1"/>
  </si>
  <si>
    <t>加算</t>
    <rPh sb="0" eb="2">
      <t>カサン</t>
    </rPh>
    <phoneticPr fontId="1"/>
  </si>
  <si>
    <t>減算</t>
    <rPh sb="0" eb="2">
      <t>ゲンサン</t>
    </rPh>
    <phoneticPr fontId="1"/>
  </si>
  <si>
    <t>病床数</t>
    <rPh sb="0" eb="3">
      <t>ビョウショウスウ</t>
    </rPh>
    <phoneticPr fontId="1"/>
  </si>
  <si>
    <t>病院</t>
  </si>
  <si>
    <t>（１）特殊診療等</t>
    <rPh sb="3" eb="5">
      <t>トクシュ</t>
    </rPh>
    <rPh sb="5" eb="7">
      <t>シンリョウ</t>
    </rPh>
    <rPh sb="7" eb="8">
      <t>トウ</t>
    </rPh>
    <phoneticPr fontId="1"/>
  </si>
  <si>
    <t>（２）開放型病棟</t>
    <rPh sb="3" eb="6">
      <t>カイホウガタ</t>
    </rPh>
    <rPh sb="6" eb="8">
      <t>ビョウトウ</t>
    </rPh>
    <phoneticPr fontId="1"/>
  </si>
  <si>
    <t>事業区分</t>
  </si>
  <si>
    <t>種目等</t>
  </si>
  <si>
    <t>構造別</t>
  </si>
  <si>
    <t>単価</t>
  </si>
  <si>
    <t>(1) 休日夜間急患センター施設整備事業</t>
  </si>
  <si>
    <t>鉄筋コンクリート</t>
  </si>
  <si>
    <t>(7) 小児初期救急センター施設整備事業</t>
  </si>
  <si>
    <t>ブロック</t>
  </si>
  <si>
    <t>木造</t>
  </si>
  <si>
    <t>(5) 救命救急センター施設整備事業</t>
  </si>
  <si>
    <t>(6) 小児救急医療拠点病院施設整備事業</t>
  </si>
  <si>
    <t>(8) 小児集中治療室施設整備事業</t>
  </si>
  <si>
    <t>(9) 小児医療施設施設整備事業</t>
  </si>
  <si>
    <t>病棟</t>
  </si>
  <si>
    <t>(11)地域療育支援施設施設整備事業</t>
  </si>
  <si>
    <t>(12)共同利用施設施設整備事業</t>
  </si>
  <si>
    <t>診療棟</t>
  </si>
  <si>
    <t>(10) 周産期医療施設施設整備事業</t>
  </si>
  <si>
    <t>(13)医療施設近代化施設整備事業</t>
  </si>
  <si>
    <t>診療所</t>
  </si>
  <si>
    <t>治験専門外来</t>
  </si>
  <si>
    <t>治験管理部門</t>
  </si>
  <si>
    <t>別表３</t>
    <rPh sb="0" eb="2">
      <t>ベッピョウ</t>
    </rPh>
    <phoneticPr fontId="1"/>
  </si>
  <si>
    <t>（一般地区）</t>
    <phoneticPr fontId="1"/>
  </si>
  <si>
    <t>（離島、豪雪地区）</t>
    <phoneticPr fontId="1"/>
  </si>
  <si>
    <t>リスト表示</t>
    <rPh sb="3" eb="5">
      <t>ヒョウジ</t>
    </rPh>
    <phoneticPr fontId="1"/>
  </si>
  <si>
    <t>（病棟）鉄筋コンクリート</t>
  </si>
  <si>
    <t>（病棟）ブロック</t>
  </si>
  <si>
    <t>（診療棟）鉄筋コンクリート</t>
  </si>
  <si>
    <t>（診療棟）ブロック</t>
  </si>
  <si>
    <t>（一般地区）鉄筋コンクリート</t>
  </si>
  <si>
    <t>（一般地区）ブロック</t>
  </si>
  <si>
    <t>（一般地区）木造</t>
  </si>
  <si>
    <t>（離島、豪雪地区）鉄筋コンクリート</t>
  </si>
  <si>
    <t>（離島、豪雪地区）ブロック</t>
  </si>
  <si>
    <t>（離島、豪雪地区）木造</t>
  </si>
  <si>
    <t>―――【病院は以下より選択】―――</t>
    <phoneticPr fontId="1"/>
  </si>
  <si>
    <t>―――【診療所は以下より選択】―――</t>
    <rPh sb="4" eb="7">
      <t>シンリョウジョ</t>
    </rPh>
    <phoneticPr fontId="1"/>
  </si>
  <si>
    <t>病床数</t>
    <rPh sb="0" eb="3">
      <t>ビョウショウスウ</t>
    </rPh>
    <phoneticPr fontId="1"/>
  </si>
  <si>
    <t>備蓄倉庫</t>
    <rPh sb="0" eb="2">
      <t>ビチク</t>
    </rPh>
    <rPh sb="2" eb="4">
      <t>ソウコ</t>
    </rPh>
    <phoneticPr fontId="1"/>
  </si>
  <si>
    <t>受水槽</t>
    <rPh sb="0" eb="3">
      <t>ジュスイソウ</t>
    </rPh>
    <phoneticPr fontId="1"/>
  </si>
  <si>
    <t>研修部門</t>
    <rPh sb="0" eb="2">
      <t>ケンシュウ</t>
    </rPh>
    <rPh sb="2" eb="4">
      <t>ブモン</t>
    </rPh>
    <phoneticPr fontId="1"/>
  </si>
  <si>
    <t>対象外</t>
    <rPh sb="0" eb="3">
      <t>タイショウガイ</t>
    </rPh>
    <phoneticPr fontId="1"/>
  </si>
  <si>
    <t>事業名</t>
    <phoneticPr fontId="1"/>
  </si>
  <si>
    <t>事業名</t>
    <phoneticPr fontId="1"/>
  </si>
  <si>
    <t>基準額</t>
    <rPh sb="0" eb="3">
      <t>キジュンガク</t>
    </rPh>
    <phoneticPr fontId="1"/>
  </si>
  <si>
    <t>面積</t>
    <rPh sb="0" eb="2">
      <t>メンセキ</t>
    </rPh>
    <phoneticPr fontId="1"/>
  </si>
  <si>
    <t>事業名</t>
  </si>
  <si>
    <t>基準単価</t>
    <rPh sb="0" eb="2">
      <t>キジュン</t>
    </rPh>
    <rPh sb="2" eb="4">
      <t>タンカ</t>
    </rPh>
    <phoneticPr fontId="1"/>
  </si>
  <si>
    <t>基準額</t>
    <rPh sb="0" eb="3">
      <t>キジュンガク</t>
    </rPh>
    <phoneticPr fontId="1"/>
  </si>
  <si>
    <t>補強又は防護壁の設置等が必要と認められるもの</t>
    <rPh sb="15" eb="16">
      <t>ミト</t>
    </rPh>
    <phoneticPr fontId="1"/>
  </si>
  <si>
    <t>Is値が0.4 未満の建物を有する病院</t>
    <rPh sb="2" eb="3">
      <t>アタイ</t>
    </rPh>
    <rPh sb="8" eb="10">
      <t>ミマン</t>
    </rPh>
    <rPh sb="11" eb="13">
      <t>タテモノ</t>
    </rPh>
    <rPh sb="14" eb="15">
      <t>ユウ</t>
    </rPh>
    <rPh sb="17" eb="19">
      <t>ビョウイン</t>
    </rPh>
    <phoneticPr fontId="1"/>
  </si>
  <si>
    <t>医療施設耐震整備事業</t>
    <phoneticPr fontId="1"/>
  </si>
  <si>
    <t>補強が必要と認められるもの（Is値が0.6未満の建物を有する病院）</t>
    <rPh sb="24" eb="26">
      <t>タテモノ</t>
    </rPh>
    <rPh sb="27" eb="28">
      <t>ユウ</t>
    </rPh>
    <rPh sb="30" eb="32">
      <t>ビョウイン</t>
    </rPh>
    <phoneticPr fontId="1"/>
  </si>
  <si>
    <t>補強が必要と認められるもの（Is値0.6未満の建物を有する看護師等養成所）</t>
    <rPh sb="23" eb="25">
      <t>タテモノ</t>
    </rPh>
    <rPh sb="26" eb="27">
      <t>ユウ</t>
    </rPh>
    <phoneticPr fontId="1"/>
  </si>
  <si>
    <t>Is値が0.4 未満の建物を有する第二次救急医療施設等</t>
    <phoneticPr fontId="1"/>
  </si>
  <si>
    <t>Is値が0.3 未満の建物を有する病院（第二次救急医療施設等は除く）</t>
    <phoneticPr fontId="1"/>
  </si>
  <si>
    <t>Is値が0.3 未満の建物を有する看護師等養成所</t>
    <phoneticPr fontId="1"/>
  </si>
  <si>
    <t>救命救急センター</t>
  </si>
  <si>
    <t>病院群輪番制病院及び共同利用型病院</t>
  </si>
  <si>
    <t>在宅当番医制診療所</t>
  </si>
  <si>
    <t>在宅当番医制歯科診療所</t>
  </si>
  <si>
    <t>休日夜間急患センター</t>
  </si>
  <si>
    <t>休日等歯科診療所</t>
  </si>
  <si>
    <t>時間外診療実施診療所</t>
  </si>
  <si>
    <t>基幹災害拠点病院</t>
  </si>
  <si>
    <t>地域災害拠点病院</t>
  </si>
  <si>
    <t>周産期母子医療センター</t>
  </si>
  <si>
    <t>小児救急医療拠点病院</t>
  </si>
  <si>
    <t>在宅医療実施病院</t>
  </si>
  <si>
    <t>在宅医療実施診療所</t>
  </si>
  <si>
    <t>在宅医療実施歯科診療所</t>
  </si>
  <si>
    <t>精神科病院</t>
  </si>
  <si>
    <t>精神科救急医療センター</t>
  </si>
  <si>
    <t>アスベスト除去等整備事業</t>
    <phoneticPr fontId="1"/>
  </si>
  <si>
    <t>※面積、進捗率及び補強単価等について基準額算定の過程で端数が生じた場合は、小数点以下</t>
    <rPh sb="1" eb="3">
      <t>メンセキ</t>
    </rPh>
    <rPh sb="4" eb="7">
      <t>シンチョクリツ</t>
    </rPh>
    <rPh sb="7" eb="8">
      <t>オヨ</t>
    </rPh>
    <rPh sb="9" eb="11">
      <t>ホキョウ</t>
    </rPh>
    <rPh sb="11" eb="13">
      <t>タンカ</t>
    </rPh>
    <rPh sb="13" eb="14">
      <t>トウ</t>
    </rPh>
    <rPh sb="27" eb="29">
      <t>ハスウ</t>
    </rPh>
    <rPh sb="30" eb="31">
      <t>ショウ</t>
    </rPh>
    <rPh sb="33" eb="35">
      <t>バアイ</t>
    </rPh>
    <rPh sb="37" eb="40">
      <t>ショウスウテン</t>
    </rPh>
    <rPh sb="40" eb="42">
      <t>イカ</t>
    </rPh>
    <phoneticPr fontId="1"/>
  </si>
  <si>
    <t>医療機器管理室施設整備事業</t>
    <phoneticPr fontId="1"/>
  </si>
  <si>
    <t>基準面積</t>
    <rPh sb="0" eb="2">
      <t>キジュン</t>
    </rPh>
    <rPh sb="2" eb="4">
      <t>メンセキ</t>
    </rPh>
    <phoneticPr fontId="1"/>
  </si>
  <si>
    <t>地球温暖化対策施設整備事業</t>
    <phoneticPr fontId="1"/>
  </si>
  <si>
    <t>番号</t>
    <rPh sb="0" eb="2">
      <t>バンゴウ</t>
    </rPh>
    <phoneticPr fontId="1"/>
  </si>
  <si>
    <t>有床（6床以上）</t>
    <rPh sb="0" eb="2">
      <t>ユウショウ</t>
    </rPh>
    <rPh sb="4" eb="5">
      <t>ショウ</t>
    </rPh>
    <rPh sb="5" eb="7">
      <t>イジョウ</t>
    </rPh>
    <phoneticPr fontId="1"/>
  </si>
  <si>
    <t>看護師の特定行為に係る指定研修機関等施設整備事業</t>
    <rPh sb="0" eb="3">
      <t>カンゴシ</t>
    </rPh>
    <rPh sb="4" eb="6">
      <t>トクテイ</t>
    </rPh>
    <rPh sb="6" eb="8">
      <t>コウイ</t>
    </rPh>
    <rPh sb="9" eb="10">
      <t>カカ</t>
    </rPh>
    <rPh sb="11" eb="13">
      <t>シテイ</t>
    </rPh>
    <rPh sb="13" eb="15">
      <t>ケンシュウ</t>
    </rPh>
    <rPh sb="15" eb="17">
      <t>キカン</t>
    </rPh>
    <rPh sb="17" eb="18">
      <t>トウ</t>
    </rPh>
    <rPh sb="18" eb="20">
      <t>シセツ</t>
    </rPh>
    <rPh sb="20" eb="22">
      <t>セイビ</t>
    </rPh>
    <rPh sb="22" eb="24">
      <t>ジギョウ</t>
    </rPh>
    <phoneticPr fontId="1"/>
  </si>
  <si>
    <t>地域拠点歯科診療助施設整備事業</t>
    <rPh sb="0" eb="2">
      <t>チイキ</t>
    </rPh>
    <rPh sb="2" eb="4">
      <t>キョテン</t>
    </rPh>
    <rPh sb="4" eb="6">
      <t>シカ</t>
    </rPh>
    <rPh sb="6" eb="9">
      <t>シンリョウジョ</t>
    </rPh>
    <rPh sb="9" eb="11">
      <t>シセツ</t>
    </rPh>
    <rPh sb="11" eb="13">
      <t>セイビ</t>
    </rPh>
    <rPh sb="13" eb="15">
      <t>ジギョウ</t>
    </rPh>
    <phoneticPr fontId="1"/>
  </si>
  <si>
    <t>(2) 病院群輪番制病院及び共同利用型病院施設整備事業</t>
    <phoneticPr fontId="1"/>
  </si>
  <si>
    <t>【目次】</t>
    <rPh sb="1" eb="3">
      <t>モクジ</t>
    </rPh>
    <phoneticPr fontId="1"/>
  </si>
  <si>
    <t>【作成要領】</t>
    <rPh sb="1" eb="3">
      <t>サクセイ</t>
    </rPh>
    <rPh sb="3" eb="5">
      <t>ヨウリョウ</t>
    </rPh>
    <phoneticPr fontId="1"/>
  </si>
  <si>
    <t>○医療提供体制施設整備交付金交付要綱に定める第１号様式別紙１『医療提供施設等の整備に関する計画』に記載するすべて事業について、それぞれ基準額算出内訳を作成すること。</t>
    <rPh sb="22" eb="23">
      <t>ダイ</t>
    </rPh>
    <rPh sb="24" eb="25">
      <t>ゴウ</t>
    </rPh>
    <rPh sb="25" eb="27">
      <t>ヨウシキ</t>
    </rPh>
    <rPh sb="27" eb="29">
      <t>ベッシ</t>
    </rPh>
    <phoneticPr fontId="1"/>
  </si>
  <si>
    <r>
      <t>○</t>
    </r>
    <r>
      <rPr>
        <b/>
        <sz val="11"/>
        <color rgb="FFFF0000"/>
        <rFont val="ＭＳ Ｐゴシック"/>
        <family val="3"/>
        <charset val="128"/>
        <scheme val="minor"/>
      </rPr>
      <t>黄色いセルをすべて入力すること。</t>
    </r>
    <rPh sb="1" eb="3">
      <t>キイロ</t>
    </rPh>
    <rPh sb="10" eb="12">
      <t>ニュウリョク</t>
    </rPh>
    <phoneticPr fontId="1"/>
  </si>
  <si>
    <r>
      <t>○白いセルは自動計算で表示されるため、原則</t>
    </r>
    <r>
      <rPr>
        <b/>
        <sz val="11"/>
        <color theme="1"/>
        <rFont val="ＭＳ Ｐゴシック"/>
        <family val="3"/>
        <charset val="128"/>
        <scheme val="minor"/>
      </rPr>
      <t>編集しない</t>
    </r>
    <r>
      <rPr>
        <sz val="11"/>
        <color theme="1"/>
        <rFont val="ＭＳ Ｐゴシック"/>
        <family val="2"/>
        <scheme val="minor"/>
      </rPr>
      <t>こと。</t>
    </r>
    <rPh sb="1" eb="2">
      <t>シロ</t>
    </rPh>
    <rPh sb="6" eb="8">
      <t>ジドウ</t>
    </rPh>
    <rPh sb="8" eb="10">
      <t>ケイサン</t>
    </rPh>
    <rPh sb="11" eb="13">
      <t>ヒョウジ</t>
    </rPh>
    <rPh sb="19" eb="21">
      <t>ゲンソク</t>
    </rPh>
    <rPh sb="21" eb="23">
      <t>ヘンシュウ</t>
    </rPh>
    <phoneticPr fontId="1"/>
  </si>
  <si>
    <t>○青いセルの右隣に表示される数字を、第１様式別紙２『事業の実施に要する経費に関する調書』の（Ａ）欄に記入すること。</t>
    <rPh sb="1" eb="2">
      <t>アオ</t>
    </rPh>
    <rPh sb="6" eb="8">
      <t>ミギドナリ</t>
    </rPh>
    <rPh sb="9" eb="11">
      <t>ヒョウジ</t>
    </rPh>
    <rPh sb="14" eb="16">
      <t>スウジ</t>
    </rPh>
    <rPh sb="18" eb="19">
      <t>ダイ</t>
    </rPh>
    <rPh sb="20" eb="22">
      <t>ヨウシキ</t>
    </rPh>
    <rPh sb="22" eb="24">
      <t>ベッシ</t>
    </rPh>
    <rPh sb="48" eb="49">
      <t>ラン</t>
    </rPh>
    <rPh sb="50" eb="52">
      <t>キニュウ</t>
    </rPh>
    <phoneticPr fontId="1"/>
  </si>
  <si>
    <t>基 準 額 算 出 内 訳 書</t>
    <rPh sb="0" eb="1">
      <t>モト</t>
    </rPh>
    <rPh sb="2" eb="3">
      <t>ジュン</t>
    </rPh>
    <rPh sb="4" eb="5">
      <t>ガク</t>
    </rPh>
    <rPh sb="6" eb="7">
      <t>サン</t>
    </rPh>
    <rPh sb="8" eb="9">
      <t>デ</t>
    </rPh>
    <rPh sb="10" eb="11">
      <t>ウチ</t>
    </rPh>
    <rPh sb="12" eb="13">
      <t>ヤク</t>
    </rPh>
    <rPh sb="14" eb="15">
      <t>ショ</t>
    </rPh>
    <phoneticPr fontId="1"/>
  </si>
  <si>
    <r>
      <t>○</t>
    </r>
    <r>
      <rPr>
        <b/>
        <sz val="11"/>
        <color theme="1"/>
        <rFont val="ＭＳ Ｐゴシック"/>
        <family val="3"/>
        <charset val="128"/>
        <scheme val="minor"/>
      </rPr>
      <t>建築面積</t>
    </r>
    <r>
      <rPr>
        <sz val="11"/>
        <color theme="1"/>
        <rFont val="ＭＳ Ｐゴシック"/>
        <family val="2"/>
        <scheme val="minor"/>
      </rPr>
      <t>：補助対象区域の面積</t>
    </r>
    <rPh sb="1" eb="3">
      <t>ケンチク</t>
    </rPh>
    <rPh sb="3" eb="5">
      <t>メンセキ</t>
    </rPh>
    <rPh sb="6" eb="8">
      <t>ホジョ</t>
    </rPh>
    <rPh sb="8" eb="10">
      <t>タイショウ</t>
    </rPh>
    <rPh sb="10" eb="12">
      <t>クイキ</t>
    </rPh>
    <rPh sb="13" eb="15">
      <t>メンセキ</t>
    </rPh>
    <phoneticPr fontId="1"/>
  </si>
  <si>
    <r>
      <t>○</t>
    </r>
    <r>
      <rPr>
        <b/>
        <sz val="11"/>
        <color theme="1"/>
        <rFont val="ＭＳ Ｐゴシック"/>
        <family val="3"/>
        <charset val="128"/>
        <scheme val="minor"/>
      </rPr>
      <t>建築単価</t>
    </r>
    <r>
      <rPr>
        <sz val="11"/>
        <color theme="1"/>
        <rFont val="ＭＳ Ｐゴシック"/>
        <family val="2"/>
        <scheme val="minor"/>
      </rPr>
      <t>／補強単価：補助対象事業の対象経費と認められる工事費又は工事請負費等÷建築面積</t>
    </r>
    <rPh sb="1" eb="3">
      <t>ケンチク</t>
    </rPh>
    <rPh sb="3" eb="5">
      <t>タンカ</t>
    </rPh>
    <rPh sb="6" eb="8">
      <t>ホキョウ</t>
    </rPh>
    <rPh sb="8" eb="10">
      <t>タンカ</t>
    </rPh>
    <rPh sb="11" eb="13">
      <t>ホジョ</t>
    </rPh>
    <rPh sb="13" eb="15">
      <t>タイショウ</t>
    </rPh>
    <rPh sb="15" eb="17">
      <t>ジギョウ</t>
    </rPh>
    <rPh sb="18" eb="20">
      <t>タイショウ</t>
    </rPh>
    <rPh sb="20" eb="22">
      <t>ケイヒ</t>
    </rPh>
    <rPh sb="23" eb="24">
      <t>ミト</t>
    </rPh>
    <rPh sb="28" eb="31">
      <t>コウジヒ</t>
    </rPh>
    <rPh sb="31" eb="32">
      <t>マタ</t>
    </rPh>
    <rPh sb="33" eb="35">
      <t>コウジ</t>
    </rPh>
    <rPh sb="35" eb="37">
      <t>ウケオイ</t>
    </rPh>
    <rPh sb="37" eb="38">
      <t>ヒ</t>
    </rPh>
    <rPh sb="38" eb="39">
      <t>トウ</t>
    </rPh>
    <rPh sb="40" eb="42">
      <t>ケンチク</t>
    </rPh>
    <rPh sb="42" eb="44">
      <t>メンセキ</t>
    </rPh>
    <phoneticPr fontId="1"/>
  </si>
  <si>
    <t>○配布した様式に当て嵌まらない場合は、基準額算出内訳書に準ずる任意の様式にて、基準額の算出根拠を明示すること。</t>
    <rPh sb="1" eb="3">
      <t>ハイフ</t>
    </rPh>
    <rPh sb="5" eb="7">
      <t>ヨウシキ</t>
    </rPh>
    <rPh sb="8" eb="9">
      <t>ア</t>
    </rPh>
    <rPh sb="10" eb="11">
      <t>ハ</t>
    </rPh>
    <rPh sb="15" eb="17">
      <t>バアイ</t>
    </rPh>
    <rPh sb="19" eb="22">
      <t>キジュンガク</t>
    </rPh>
    <rPh sb="22" eb="24">
      <t>サンシュツ</t>
    </rPh>
    <rPh sb="24" eb="27">
      <t>ウチワケショ</t>
    </rPh>
    <rPh sb="28" eb="29">
      <t>ジュン</t>
    </rPh>
    <rPh sb="31" eb="33">
      <t>ニンイ</t>
    </rPh>
    <rPh sb="34" eb="36">
      <t>ヨウシキ</t>
    </rPh>
    <rPh sb="39" eb="42">
      <t>キジュンガク</t>
    </rPh>
    <rPh sb="43" eb="45">
      <t>サンシュツ</t>
    </rPh>
    <rPh sb="45" eb="47">
      <t>コンキョ</t>
    </rPh>
    <rPh sb="48" eb="50">
      <t>メイジ</t>
    </rPh>
    <phoneticPr fontId="1"/>
  </si>
  <si>
    <t>Ａ①</t>
    <phoneticPr fontId="1"/>
  </si>
  <si>
    <t>非常用自家発電設備</t>
    <rPh sb="0" eb="3">
      <t>ヒジョウヨウ</t>
    </rPh>
    <rPh sb="3" eb="5">
      <t>ジカ</t>
    </rPh>
    <rPh sb="5" eb="7">
      <t>ハツデン</t>
    </rPh>
    <rPh sb="7" eb="9">
      <t>セツビ</t>
    </rPh>
    <phoneticPr fontId="1"/>
  </si>
  <si>
    <t>給水設備</t>
    <rPh sb="0" eb="2">
      <t>キュウスイ</t>
    </rPh>
    <rPh sb="2" eb="4">
      <t>セツビ</t>
    </rPh>
    <phoneticPr fontId="1"/>
  </si>
  <si>
    <t>燃料タンク</t>
    <rPh sb="0" eb="2">
      <t>ネンリョウ</t>
    </rPh>
    <phoneticPr fontId="1"/>
  </si>
  <si>
    <t>非常用自家発電装置及び給水整備事業</t>
    <rPh sb="0" eb="3">
      <t>ヒジョウヨウ</t>
    </rPh>
    <rPh sb="3" eb="5">
      <t>ジカ</t>
    </rPh>
    <rPh sb="5" eb="7">
      <t>ハツデン</t>
    </rPh>
    <rPh sb="7" eb="9">
      <t>ソウチ</t>
    </rPh>
    <rPh sb="9" eb="10">
      <t>オヨ</t>
    </rPh>
    <rPh sb="11" eb="13">
      <t>キュウスイ</t>
    </rPh>
    <rPh sb="13" eb="15">
      <t>セイビ</t>
    </rPh>
    <rPh sb="15" eb="17">
      <t>ジギョウ</t>
    </rPh>
    <phoneticPr fontId="1"/>
  </si>
  <si>
    <t>（14・15）-1</t>
    <phoneticPr fontId="1"/>
  </si>
  <si>
    <t>（16）</t>
    <phoneticPr fontId="1"/>
  </si>
  <si>
    <t>（１４）基幹災害拠点病院施設整備事業</t>
    <phoneticPr fontId="1"/>
  </si>
  <si>
    <t>（１５）地域災害拠点病院施設整備事業</t>
    <phoneticPr fontId="1"/>
  </si>
  <si>
    <t>（１）精神病院</t>
    <rPh sb="3" eb="5">
      <t>セイシン</t>
    </rPh>
    <rPh sb="5" eb="7">
      <t>ビョウイン</t>
    </rPh>
    <phoneticPr fontId="1"/>
  </si>
  <si>
    <t>（１）精神病院／（２）結核病棟</t>
    <rPh sb="3" eb="5">
      <t>セイシン</t>
    </rPh>
    <rPh sb="5" eb="7">
      <t>ビョウイン</t>
    </rPh>
    <rPh sb="11" eb="13">
      <t>ケッカク</t>
    </rPh>
    <rPh sb="13" eb="15">
      <t>ビョウトウ</t>
    </rPh>
    <phoneticPr fontId="1"/>
  </si>
  <si>
    <t>（２）結核病棟</t>
    <phoneticPr fontId="1"/>
  </si>
  <si>
    <t>（５）介護老人保健施設及び診療所</t>
    <rPh sb="3" eb="5">
      <t>カイゴ</t>
    </rPh>
    <rPh sb="5" eb="7">
      <t>ロウジン</t>
    </rPh>
    <rPh sb="7" eb="9">
      <t>ホケン</t>
    </rPh>
    <rPh sb="9" eb="11">
      <t>シセツ</t>
    </rPh>
    <rPh sb="11" eb="12">
      <t>オヨ</t>
    </rPh>
    <rPh sb="13" eb="16">
      <t>シンリョウジョ</t>
    </rPh>
    <phoneticPr fontId="1"/>
  </si>
  <si>
    <t>（４）療養病床療養環境</t>
    <rPh sb="3" eb="5">
      <t>リョウヨウ</t>
    </rPh>
    <rPh sb="5" eb="7">
      <t>ビョウショウ</t>
    </rPh>
    <rPh sb="7" eb="9">
      <t>リョウヨウ</t>
    </rPh>
    <rPh sb="9" eb="11">
      <t>カンキョウ</t>
    </rPh>
    <phoneticPr fontId="1"/>
  </si>
  <si>
    <t>（３）診療所</t>
    <rPh sb="3" eb="6">
      <t>シンリョウジョ</t>
    </rPh>
    <phoneticPr fontId="1"/>
  </si>
  <si>
    <t>（２３）医療施設耐震整備事業</t>
    <phoneticPr fontId="1"/>
  </si>
  <si>
    <t>(28)看護師の特定行為に係る指定研修機関等施設整備事業</t>
    <phoneticPr fontId="1"/>
  </si>
  <si>
    <t>(29)地域拠点歯科診療所施設整備事業</t>
    <phoneticPr fontId="1"/>
  </si>
  <si>
    <t>(26)医療機器管理室施設整備事業</t>
    <phoneticPr fontId="1"/>
  </si>
  <si>
    <t>(21)特定地域病院施設整備事業</t>
    <phoneticPr fontId="1"/>
  </si>
  <si>
    <t>(17)腎移植施設施設整備事業</t>
    <phoneticPr fontId="1"/>
  </si>
  <si>
    <t>(19)肝移植施設施設整備事業</t>
    <phoneticPr fontId="1"/>
  </si>
  <si>
    <t>(20)治験施設施設整備事業</t>
    <phoneticPr fontId="1"/>
  </si>
  <si>
    <t>災害拠点精神科病院施設整備事業</t>
    <rPh sb="0" eb="2">
      <t>サイガイ</t>
    </rPh>
    <rPh sb="2" eb="4">
      <t>キョテン</t>
    </rPh>
    <rPh sb="4" eb="7">
      <t>セイシンカ</t>
    </rPh>
    <rPh sb="7" eb="9">
      <t>ビョウイン</t>
    </rPh>
    <rPh sb="9" eb="11">
      <t>シセツ</t>
    </rPh>
    <rPh sb="11" eb="13">
      <t>セイビ</t>
    </rPh>
    <rPh sb="13" eb="15">
      <t>ジギョウ</t>
    </rPh>
    <phoneticPr fontId="1"/>
  </si>
  <si>
    <t>非常用自家発電設備及び給水設備整備事業</t>
    <rPh sb="0" eb="3">
      <t>ヒジョウヨウ</t>
    </rPh>
    <rPh sb="3" eb="5">
      <t>ジカ</t>
    </rPh>
    <rPh sb="5" eb="7">
      <t>ハツデン</t>
    </rPh>
    <rPh sb="7" eb="9">
      <t>セツビ</t>
    </rPh>
    <rPh sb="9" eb="10">
      <t>オヨ</t>
    </rPh>
    <rPh sb="11" eb="13">
      <t>キュウスイ</t>
    </rPh>
    <rPh sb="13" eb="15">
      <t>セツビ</t>
    </rPh>
    <rPh sb="15" eb="17">
      <t>セイビ</t>
    </rPh>
    <rPh sb="17" eb="19">
      <t>ジギョウ</t>
    </rPh>
    <phoneticPr fontId="1"/>
  </si>
  <si>
    <t>医療施設浸水対策事業</t>
    <rPh sb="0" eb="2">
      <t>イリョウ</t>
    </rPh>
    <rPh sb="2" eb="4">
      <t>シセツ</t>
    </rPh>
    <rPh sb="4" eb="6">
      <t>シンスイ</t>
    </rPh>
    <rPh sb="6" eb="8">
      <t>タイサク</t>
    </rPh>
    <rPh sb="8" eb="10">
      <t>ジギョウ</t>
    </rPh>
    <phoneticPr fontId="1"/>
  </si>
  <si>
    <t>（23）</t>
  </si>
  <si>
    <t>医療施設土砂災害防止施設整備事業</t>
    <rPh sb="0" eb="2">
      <t>イリョウ</t>
    </rPh>
    <rPh sb="2" eb="4">
      <t>シセツ</t>
    </rPh>
    <rPh sb="4" eb="6">
      <t>ドシャ</t>
    </rPh>
    <rPh sb="6" eb="8">
      <t>サイガイ</t>
    </rPh>
    <rPh sb="8" eb="10">
      <t>ボウシ</t>
    </rPh>
    <rPh sb="10" eb="12">
      <t>シセツ</t>
    </rPh>
    <rPh sb="12" eb="14">
      <t>セイビ</t>
    </rPh>
    <rPh sb="14" eb="16">
      <t>ジギョウ</t>
    </rPh>
    <phoneticPr fontId="1"/>
  </si>
  <si>
    <t>医療施設浸水対策事業</t>
    <rPh sb="0" eb="2">
      <t>イリョウ</t>
    </rPh>
    <rPh sb="2" eb="4">
      <t>シセツ</t>
    </rPh>
    <rPh sb="4" eb="6">
      <t>シンスイ</t>
    </rPh>
    <rPh sb="6" eb="8">
      <t>タイサク</t>
    </rPh>
    <rPh sb="8" eb="10">
      <t>ジギョウ</t>
    </rPh>
    <phoneticPr fontId="1"/>
  </si>
  <si>
    <t>医療用設備の想定浸水深または基準推移以上への移設が必要</t>
    <rPh sb="0" eb="3">
      <t>イリョウヨウ</t>
    </rPh>
    <rPh sb="3" eb="5">
      <t>セツビ</t>
    </rPh>
    <rPh sb="6" eb="8">
      <t>ソウテイ</t>
    </rPh>
    <rPh sb="8" eb="10">
      <t>シンスイ</t>
    </rPh>
    <rPh sb="10" eb="11">
      <t>フカ</t>
    </rPh>
    <rPh sb="14" eb="16">
      <t>キジュン</t>
    </rPh>
    <rPh sb="16" eb="18">
      <t>スイイ</t>
    </rPh>
    <rPh sb="18" eb="20">
      <t>イジョウ</t>
    </rPh>
    <rPh sb="22" eb="24">
      <t>イセツ</t>
    </rPh>
    <rPh sb="25" eb="27">
      <t>ヒツヨウ</t>
    </rPh>
    <phoneticPr fontId="1"/>
  </si>
  <si>
    <t>電源設備の想定浸水深または基準推移以上への移設が必要</t>
    <rPh sb="0" eb="2">
      <t>デンゲン</t>
    </rPh>
    <rPh sb="2" eb="4">
      <t>セツビ</t>
    </rPh>
    <phoneticPr fontId="1"/>
  </si>
  <si>
    <t>止水板の設置が必要</t>
    <rPh sb="0" eb="3">
      <t>シスイバン</t>
    </rPh>
    <rPh sb="4" eb="6">
      <t>セッチ</t>
    </rPh>
    <rPh sb="7" eb="9">
      <t>ヒツヨウ</t>
    </rPh>
    <phoneticPr fontId="1"/>
  </si>
  <si>
    <t>補強以外</t>
    <rPh sb="0" eb="2">
      <t>ホキョウ</t>
    </rPh>
    <rPh sb="2" eb="4">
      <t>イガイ</t>
    </rPh>
    <phoneticPr fontId="1"/>
  </si>
  <si>
    <t>（14・15）-2</t>
    <phoneticPr fontId="1"/>
  </si>
  <si>
    <t>（１６）災害拠点精神科病院施設整備事業</t>
    <phoneticPr fontId="1"/>
  </si>
  <si>
    <t>（３０）非常用自家発電設備及び給水設備事業</t>
    <rPh sb="4" eb="7">
      <t>ヒジョウヨウ</t>
    </rPh>
    <rPh sb="7" eb="9">
      <t>ジカ</t>
    </rPh>
    <rPh sb="9" eb="11">
      <t>ハツデン</t>
    </rPh>
    <rPh sb="11" eb="13">
      <t>セツビ</t>
    </rPh>
    <rPh sb="13" eb="14">
      <t>オヨ</t>
    </rPh>
    <rPh sb="15" eb="17">
      <t>キュウスイ</t>
    </rPh>
    <rPh sb="17" eb="19">
      <t>セツビ</t>
    </rPh>
    <rPh sb="19" eb="21">
      <t>ジギョウ</t>
    </rPh>
    <phoneticPr fontId="1"/>
  </si>
  <si>
    <t>ヘリポート</t>
  </si>
  <si>
    <t>（31）医療施設浸水対策事業</t>
    <rPh sb="4" eb="6">
      <t>イリョウ</t>
    </rPh>
    <rPh sb="6" eb="8">
      <t>シセツ</t>
    </rPh>
    <rPh sb="8" eb="10">
      <t>シンスイ</t>
    </rPh>
    <rPh sb="10" eb="12">
      <t>タイサク</t>
    </rPh>
    <rPh sb="12" eb="14">
      <t>ジギョウ</t>
    </rPh>
    <phoneticPr fontId="1"/>
  </si>
  <si>
    <t>（１５）地域災害拠点病院施設整備事業</t>
  </si>
  <si>
    <t>（１６）災害拠点精神科病院施設整備事業</t>
  </si>
  <si>
    <t>（31）</t>
    <phoneticPr fontId="1"/>
  </si>
  <si>
    <t>(16)-1</t>
    <phoneticPr fontId="1"/>
  </si>
  <si>
    <t>(16)-2</t>
    <phoneticPr fontId="1"/>
  </si>
  <si>
    <t>(30)</t>
    <phoneticPr fontId="1"/>
  </si>
  <si>
    <t>都道府県作成の５箇年計画に定められた地震防災上緊急に整備すべき医療施設</t>
    <phoneticPr fontId="1"/>
  </si>
  <si>
    <t>南海トラフ地震及び日本海溝・千島海溝周辺海溝型地震に係る津波避難対策緊急事業</t>
    <phoneticPr fontId="1"/>
  </si>
  <si>
    <t>排水ポンプ及び雨水貯留槽の設置が必要と認められるもの</t>
    <phoneticPr fontId="1"/>
  </si>
  <si>
    <t>救急告示病院</t>
    <phoneticPr fontId="1"/>
  </si>
  <si>
    <t>在宅当番医制病院</t>
    <phoneticPr fontId="1"/>
  </si>
  <si>
    <t>がん医療実施診療所</t>
    <phoneticPr fontId="1"/>
  </si>
  <si>
    <t>脳卒中医療実施病院</t>
    <phoneticPr fontId="1"/>
  </si>
  <si>
    <t>助産所</t>
    <rPh sb="0" eb="3">
      <t>ジョサンジョ</t>
    </rPh>
    <phoneticPr fontId="1"/>
  </si>
  <si>
    <t>研修部門</t>
    <phoneticPr fontId="1"/>
  </si>
  <si>
    <t>（３０）非常用自家発電設備及び給水設備事業</t>
    <phoneticPr fontId="1"/>
  </si>
  <si>
    <t>（30)非常用自家発電及び給水設備整備事業</t>
    <rPh sb="4" eb="7">
      <t>ヒジョウヨウ</t>
    </rPh>
    <rPh sb="7" eb="9">
      <t>ジカ</t>
    </rPh>
    <rPh sb="9" eb="11">
      <t>ハツデン</t>
    </rPh>
    <rPh sb="11" eb="12">
      <t>オヨ</t>
    </rPh>
    <rPh sb="13" eb="15">
      <t>キュウスイ</t>
    </rPh>
    <rPh sb="15" eb="17">
      <t>セツビ</t>
    </rPh>
    <rPh sb="17" eb="19">
      <t>セイビ</t>
    </rPh>
    <rPh sb="19" eb="2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</si>
</sst>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8" formatCode="#,##0_ "/>
  </numFmts>
  <fonts count="14">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b/>
      <sz val="14"/>
      <color theme="1"/>
      <name val="ＭＳ ゴシック"/>
      <family val="3"/>
      <charset val="128"/>
    </font>
    <font>
      <sz val="11"/>
      <color theme="1"/>
      <name val="ＭＳ ゴシック"/>
      <family val="3"/>
      <charset val="128"/>
    </font>
    <font>
      <sz val="10"/>
      <color theme="1"/>
      <name val="ＭＳ ゴシック"/>
      <family val="3"/>
      <charset val="128"/>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明朝"/>
      <family val="1"/>
      <charset val="128"/>
    </font>
    <font>
      <sz val="11"/>
      <name val="ＭＳ Ｐゴシック"/>
      <family val="2"/>
      <scheme val="minor"/>
    </font>
    <font>
      <sz val="11"/>
      <name val="MS-Mincho"/>
      <family val="2"/>
    </font>
    <font>
      <sz val="11"/>
      <color theme="1"/>
      <name val="ＭＳ Ｐゴシック"/>
      <family val="3"/>
      <charset val="128"/>
      <scheme val="minor"/>
    </font>
    <font>
      <sz val="8"/>
      <color theme="1"/>
      <name val="ＭＳ Ｐ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62">
    <xf numFmtId="0" fontId="0" fillId="0" borderId="0" xfId="0"/>
    <xf numFmtId="0" fontId="0" fillId="0" borderId="0" xfId="0" applyAlignment="1">
      <alignment vertical="center"/>
    </xf>
    <xf numFmtId="38" fontId="4" fillId="0" borderId="0" xfId="1" applyFont="1" applyBorder="1" applyAlignment="1">
      <alignment vertical="center"/>
    </xf>
    <xf numFmtId="38" fontId="4" fillId="0" borderId="0" xfId="1" applyFont="1" applyAlignment="1">
      <alignment vertical="center"/>
    </xf>
    <xf numFmtId="38" fontId="4" fillId="2" borderId="1" xfId="1" applyFont="1" applyFill="1" applyBorder="1" applyAlignment="1">
      <alignment vertical="center"/>
    </xf>
    <xf numFmtId="10" fontId="4" fillId="2" borderId="1" xfId="2" applyNumberFormat="1" applyFont="1" applyFill="1" applyBorder="1" applyAlignment="1">
      <alignment vertical="center"/>
    </xf>
    <xf numFmtId="0" fontId="4" fillId="0" borderId="0" xfId="0" applyFont="1" applyBorder="1" applyAlignment="1">
      <alignment horizontal="distributed" vertical="center"/>
    </xf>
    <xf numFmtId="176" fontId="4" fillId="0" borderId="0" xfId="0" applyNumberFormat="1" applyFont="1" applyFill="1" applyBorder="1" applyAlignment="1">
      <alignment vertical="center"/>
    </xf>
    <xf numFmtId="38" fontId="4" fillId="0" borderId="1" xfId="1" applyFont="1" applyFill="1" applyBorder="1" applyAlignment="1">
      <alignment vertical="center"/>
    </xf>
    <xf numFmtId="38" fontId="0" fillId="0" borderId="0" xfId="1" applyFont="1" applyAlignment="1">
      <alignment vertical="center"/>
    </xf>
    <xf numFmtId="0" fontId="4" fillId="2" borderId="0" xfId="0" applyFont="1" applyFill="1" applyBorder="1" applyAlignment="1">
      <alignment vertical="center"/>
    </xf>
    <xf numFmtId="38" fontId="0" fillId="0" borderId="0" xfId="1" applyFont="1" applyBorder="1" applyAlignment="1">
      <alignment vertical="center"/>
    </xf>
    <xf numFmtId="0" fontId="0" fillId="0" borderId="0" xfId="0" quotePrefix="1"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38" fontId="0" fillId="0" borderId="2" xfId="1" applyFont="1" applyBorder="1" applyAlignment="1">
      <alignment vertical="center"/>
    </xf>
    <xf numFmtId="0" fontId="0" fillId="0" borderId="2" xfId="0" applyBorder="1" applyAlignment="1">
      <alignment horizontal="right" vertical="center"/>
    </xf>
    <xf numFmtId="38" fontId="0" fillId="0" borderId="2" xfId="1" applyFont="1" applyBorder="1" applyAlignment="1">
      <alignment horizontal="center" vertical="center"/>
    </xf>
    <xf numFmtId="40" fontId="0" fillId="0" borderId="2" xfId="1" applyNumberFormat="1" applyFont="1" applyBorder="1" applyAlignment="1">
      <alignment vertical="center"/>
    </xf>
    <xf numFmtId="0" fontId="0" fillId="0" borderId="0" xfId="0" applyBorder="1" applyAlignment="1">
      <alignment vertical="center"/>
    </xf>
    <xf numFmtId="38" fontId="0" fillId="0" borderId="2" xfId="1" applyFont="1"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38" fontId="0" fillId="0" borderId="0" xfId="1" applyFont="1" applyAlignment="1">
      <alignment horizontal="center" vertical="center"/>
    </xf>
    <xf numFmtId="0" fontId="0" fillId="0" borderId="0" xfId="0" applyBorder="1" applyAlignment="1">
      <alignment horizontal="center" vertical="center"/>
    </xf>
    <xf numFmtId="40" fontId="0" fillId="0" borderId="0" xfId="1" applyNumberFormat="1" applyFont="1" applyBorder="1" applyAlignment="1">
      <alignment vertical="center"/>
    </xf>
    <xf numFmtId="40" fontId="4" fillId="0" borderId="1" xfId="1" applyNumberFormat="1" applyFont="1" applyFill="1" applyBorder="1" applyAlignment="1">
      <alignment vertical="center"/>
    </xf>
    <xf numFmtId="0" fontId="0" fillId="0" borderId="0" xfId="0" applyAlignment="1">
      <alignment vertical="center" wrapText="1"/>
    </xf>
    <xf numFmtId="0" fontId="0" fillId="0" borderId="2" xfId="0" applyBorder="1" applyAlignment="1">
      <alignment horizontal="center" vertical="center" wrapText="1"/>
    </xf>
    <xf numFmtId="0" fontId="4" fillId="0" borderId="0" xfId="0"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38" fontId="0" fillId="0" borderId="0" xfId="1" applyFont="1" applyBorder="1" applyAlignment="1">
      <alignment horizontal="center" vertical="center"/>
    </xf>
    <xf numFmtId="3" fontId="0" fillId="0" borderId="2" xfId="0" applyNumberFormat="1" applyBorder="1" applyAlignment="1">
      <alignment vertical="center"/>
    </xf>
    <xf numFmtId="38" fontId="0" fillId="0" borderId="2" xfId="1" applyFont="1" applyBorder="1" applyAlignment="1">
      <alignment horizontal="left" vertical="center"/>
    </xf>
    <xf numFmtId="0" fontId="0" fillId="0" borderId="2" xfId="0" quotePrefix="1" applyBorder="1" applyAlignment="1">
      <alignment horizontal="center" vertical="center" wrapText="1"/>
    </xf>
    <xf numFmtId="0" fontId="0" fillId="0" borderId="4" xfId="0" applyBorder="1" applyAlignment="1">
      <alignment horizontal="center" vertical="center"/>
    </xf>
    <xf numFmtId="38" fontId="4" fillId="2" borderId="1" xfId="1" applyNumberFormat="1" applyFont="1" applyFill="1" applyBorder="1" applyAlignment="1">
      <alignment vertical="center"/>
    </xf>
    <xf numFmtId="38" fontId="4" fillId="0" borderId="1" xfId="1" applyNumberFormat="1" applyFont="1" applyFill="1" applyBorder="1" applyAlignment="1">
      <alignment vertical="center"/>
    </xf>
    <xf numFmtId="40" fontId="4" fillId="2" borderId="1" xfId="1" applyNumberFormat="1" applyFont="1" applyFill="1" applyBorder="1" applyAlignment="1">
      <alignment vertical="center"/>
    </xf>
    <xf numFmtId="38" fontId="4" fillId="0" borderId="1" xfId="2" applyNumberFormat="1" applyFont="1" applyFill="1" applyBorder="1" applyAlignment="1">
      <alignment vertical="center"/>
    </xf>
    <xf numFmtId="0" fontId="4" fillId="3" borderId="0" xfId="0" applyFont="1" applyFill="1" applyAlignment="1">
      <alignment horizontal="center" vertical="center"/>
    </xf>
    <xf numFmtId="0" fontId="0" fillId="0" borderId="25" xfId="0" applyBorder="1" applyAlignment="1">
      <alignment vertical="center"/>
    </xf>
    <xf numFmtId="20" fontId="0" fillId="0" borderId="0" xfId="0" applyNumberFormat="1" applyAlignment="1">
      <alignment horizontal="center" vertical="center"/>
    </xf>
    <xf numFmtId="0" fontId="4" fillId="3" borderId="0" xfId="0" applyFont="1" applyFill="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horizontal="left" vertical="center"/>
    </xf>
    <xf numFmtId="0" fontId="0" fillId="0" borderId="0" xfId="0" applyFill="1" applyAlignment="1">
      <alignment vertical="center"/>
    </xf>
    <xf numFmtId="3" fontId="9" fillId="0" borderId="0" xfId="0" applyNumberFormat="1" applyFont="1"/>
    <xf numFmtId="38" fontId="10" fillId="0" borderId="2" xfId="1" applyFont="1" applyBorder="1" applyAlignment="1">
      <alignment vertical="center"/>
    </xf>
    <xf numFmtId="38" fontId="12" fillId="0" borderId="2" xfId="1" applyFont="1" applyBorder="1" applyAlignment="1">
      <alignment vertical="center"/>
    </xf>
    <xf numFmtId="3" fontId="12" fillId="0" borderId="2" xfId="0" applyNumberFormat="1" applyFont="1" applyBorder="1" applyAlignment="1">
      <alignment vertical="center"/>
    </xf>
    <xf numFmtId="0" fontId="0" fillId="0" borderId="3" xfId="0" applyBorder="1" applyAlignment="1">
      <alignment vertical="center" wrapText="1"/>
    </xf>
    <xf numFmtId="38" fontId="0" fillId="0" borderId="0" xfId="1" applyFont="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0" fillId="0" borderId="2" xfId="1" applyFont="1" applyBorder="1" applyAlignment="1">
      <alignment horizontal="center" vertical="center"/>
    </xf>
    <xf numFmtId="38" fontId="0" fillId="0" borderId="0" xfId="1" applyFont="1" applyBorder="1" applyAlignment="1">
      <alignment vertical="center"/>
    </xf>
    <xf numFmtId="3" fontId="0" fillId="0" borderId="0" xfId="0" applyNumberFormat="1" applyBorder="1" applyAlignment="1">
      <alignment vertical="center"/>
    </xf>
    <xf numFmtId="3" fontId="0" fillId="0" borderId="17" xfId="0" applyNumberFormat="1" applyBorder="1" applyAlignment="1">
      <alignment horizontal="right" vertical="center"/>
    </xf>
    <xf numFmtId="3" fontId="0" fillId="0" borderId="16" xfId="0" applyNumberFormat="1" applyBorder="1" applyAlignment="1">
      <alignment horizontal="right" vertical="center"/>
    </xf>
    <xf numFmtId="38" fontId="0" fillId="0" borderId="0" xfId="1" applyFont="1" applyBorder="1" applyAlignment="1">
      <alignment vertical="center"/>
    </xf>
    <xf numFmtId="38" fontId="0" fillId="0" borderId="2" xfId="1" applyFont="1" applyBorder="1" applyAlignment="1">
      <alignment horizontal="center" vertical="center"/>
    </xf>
    <xf numFmtId="38" fontId="0" fillId="0" borderId="3" xfId="1" applyFont="1" applyBorder="1" applyAlignment="1">
      <alignment vertical="center"/>
    </xf>
    <xf numFmtId="38" fontId="0" fillId="0" borderId="4" xfId="1"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0" fontId="4" fillId="2" borderId="0" xfId="0" applyFont="1" applyFill="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0" xfId="1" applyFont="1" applyBorder="1" applyAlignment="1">
      <alignment vertical="center"/>
    </xf>
    <xf numFmtId="38" fontId="0" fillId="0" borderId="2" xfId="1" applyFont="1" applyBorder="1" applyAlignment="1">
      <alignment horizontal="center" vertical="center"/>
    </xf>
    <xf numFmtId="0" fontId="4" fillId="2"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0" xfId="0" applyFont="1" applyFill="1" applyBorder="1" applyAlignment="1">
      <alignment horizontal="left" vertical="center"/>
    </xf>
    <xf numFmtId="0" fontId="4" fillId="3" borderId="0" xfId="0" applyFont="1" applyFill="1" applyAlignment="1">
      <alignment horizontal="center" vertical="center"/>
    </xf>
    <xf numFmtId="0" fontId="4" fillId="0" borderId="0" xfId="0" applyFont="1" applyAlignment="1">
      <alignment horizontal="center" vertical="center"/>
    </xf>
    <xf numFmtId="38" fontId="10" fillId="0" borderId="0" xfId="1" applyFont="1" applyBorder="1" applyAlignment="1">
      <alignment vertical="center"/>
    </xf>
    <xf numFmtId="178" fontId="0" fillId="0" borderId="0" xfId="0" applyNumberFormat="1" applyBorder="1" applyAlignment="1">
      <alignment vertical="center"/>
    </xf>
    <xf numFmtId="38" fontId="4" fillId="4" borderId="1" xfId="1" applyFont="1" applyFill="1" applyBorder="1" applyAlignment="1">
      <alignment vertical="center"/>
    </xf>
    <xf numFmtId="0" fontId="0" fillId="0" borderId="0" xfId="1" applyNumberFormat="1" applyFont="1" applyAlignment="1">
      <alignment vertical="center"/>
    </xf>
    <xf numFmtId="0" fontId="13" fillId="0" borderId="0" xfId="0" applyFont="1" applyAlignment="1">
      <alignment vertical="center"/>
    </xf>
    <xf numFmtId="3" fontId="9" fillId="0" borderId="2" xfId="0" applyNumberFormat="1" applyFont="1" applyBorder="1"/>
    <xf numFmtId="3" fontId="11" fillId="0" borderId="2" xfId="0" applyNumberFormat="1" applyFont="1" applyBorder="1"/>
    <xf numFmtId="3" fontId="6" fillId="0" borderId="2" xfId="0" applyNumberFormat="1" applyFont="1" applyBorder="1"/>
    <xf numFmtId="38" fontId="0" fillId="0" borderId="3" xfId="1" applyFont="1" applyBorder="1" applyAlignment="1">
      <alignment vertical="center"/>
    </xf>
    <xf numFmtId="38" fontId="0" fillId="0" borderId="2" xfId="1" applyFont="1" applyBorder="1" applyAlignment="1">
      <alignment horizontal="center" vertical="center"/>
    </xf>
    <xf numFmtId="38" fontId="0" fillId="0" borderId="9" xfId="1" applyFont="1" applyBorder="1" applyAlignment="1">
      <alignment vertical="center"/>
    </xf>
    <xf numFmtId="38" fontId="0" fillId="0" borderId="12" xfId="1" applyFont="1" applyBorder="1" applyAlignment="1">
      <alignment vertical="center"/>
    </xf>
    <xf numFmtId="38" fontId="0" fillId="0" borderId="8" xfId="1" applyFont="1" applyBorder="1" applyAlignment="1">
      <alignment vertical="center"/>
    </xf>
    <xf numFmtId="3" fontId="0" fillId="0" borderId="26" xfId="0" applyNumberFormat="1" applyBorder="1" applyAlignment="1">
      <alignment horizontal="right" vertical="center"/>
    </xf>
    <xf numFmtId="3" fontId="6" fillId="0" borderId="3" xfId="0" applyNumberFormat="1" applyFont="1" applyBorder="1"/>
    <xf numFmtId="3" fontId="6" fillId="0" borderId="5" xfId="0" applyNumberFormat="1" applyFont="1" applyBorder="1"/>
    <xf numFmtId="0" fontId="0" fillId="0" borderId="3"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vertical="center" wrapText="1"/>
    </xf>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4" fillId="0" borderId="0" xfId="0" applyFont="1" applyFill="1" applyBorder="1" applyAlignment="1">
      <alignment vertical="center"/>
    </xf>
    <xf numFmtId="176" fontId="4" fillId="2" borderId="0" xfId="0" applyNumberFormat="1" applyFont="1" applyFill="1" applyBorder="1" applyAlignment="1">
      <alignment vertical="center"/>
    </xf>
    <xf numFmtId="176" fontId="4" fillId="2" borderId="0" xfId="0" applyNumberFormat="1"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6" xfId="0" applyFont="1" applyBorder="1" applyAlignment="1">
      <alignment vertical="center"/>
    </xf>
    <xf numFmtId="0" fontId="5" fillId="2" borderId="0" xfId="0" applyFont="1" applyFill="1" applyBorder="1" applyAlignment="1">
      <alignment horizontal="left" vertical="center"/>
    </xf>
    <xf numFmtId="0" fontId="4" fillId="2" borderId="0" xfId="0" applyFont="1" applyFill="1" applyBorder="1" applyAlignment="1">
      <alignment vertical="center"/>
    </xf>
    <xf numFmtId="0" fontId="4" fillId="0" borderId="6" xfId="0" applyFont="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38" fontId="0" fillId="0" borderId="0" xfId="1" applyFont="1" applyBorder="1" applyAlignment="1">
      <alignment vertical="center"/>
    </xf>
    <xf numFmtId="0" fontId="0" fillId="0" borderId="2" xfId="0" applyBorder="1" applyAlignment="1">
      <alignment horizontal="left" vertical="top" wrapText="1"/>
    </xf>
    <xf numFmtId="0" fontId="0" fillId="0" borderId="2" xfId="0" applyBorder="1" applyAlignment="1">
      <alignment horizontal="left" vertical="top"/>
    </xf>
    <xf numFmtId="38" fontId="0" fillId="0" borderId="3" xfId="1" applyFont="1" applyBorder="1" applyAlignment="1">
      <alignment vertical="center"/>
    </xf>
    <xf numFmtId="38" fontId="0" fillId="0" borderId="4" xfId="1" applyFont="1" applyBorder="1" applyAlignment="1">
      <alignment vertical="center"/>
    </xf>
    <xf numFmtId="38" fontId="0" fillId="0" borderId="2" xfId="1" applyFont="1" applyBorder="1" applyAlignment="1">
      <alignment horizontal="center" vertical="center"/>
    </xf>
  </cellXfs>
  <cellStyles count="3">
    <cellStyle name="パーセント" xfId="2" builtinId="5"/>
    <cellStyle name="桁区切り" xfId="1" builtinId="6"/>
    <cellStyle name="標準" xfId="0" builtinId="0"/>
  </cellStyles>
  <dxfs count="30">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
      <numFmt numFmtId="178" formatCode="#,##0_ "/>
    </dxf>
    <dxf>
      <numFmt numFmtId="179" formatCode="#,##0.##;[Red]\-#,##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22"/>
  <sheetViews>
    <sheetView view="pageBreakPreview" zoomScaleNormal="100" zoomScaleSheetLayoutView="100" workbookViewId="0">
      <selection activeCell="B28" sqref="B28"/>
    </sheetView>
  </sheetViews>
  <sheetFormatPr defaultRowHeight="13.5"/>
  <cols>
    <col min="1" max="1" width="3.5" style="14" bestFit="1" customWidth="1"/>
    <col min="2" max="2" width="40.125" style="50" bestFit="1" customWidth="1"/>
    <col min="3" max="3" width="23.125" style="50" customWidth="1"/>
    <col min="4" max="4" width="10.5" style="50" bestFit="1" customWidth="1"/>
    <col min="5" max="5" width="23.375" style="50" customWidth="1"/>
    <col min="6" max="6" width="12.875" bestFit="1" customWidth="1"/>
  </cols>
  <sheetData>
    <row r="1" spans="1:5">
      <c r="A1" s="68" t="s">
        <v>181</v>
      </c>
    </row>
    <row r="2" spans="1:5" ht="33" customHeight="1">
      <c r="A2" s="139" t="s">
        <v>182</v>
      </c>
      <c r="B2" s="139"/>
      <c r="C2" s="139"/>
      <c r="D2" s="139"/>
      <c r="E2" s="139"/>
    </row>
    <row r="3" spans="1:5" ht="22.5" customHeight="1">
      <c r="A3" s="139" t="s">
        <v>183</v>
      </c>
      <c r="B3" s="139"/>
      <c r="C3" s="139"/>
      <c r="D3" s="139"/>
      <c r="E3" s="139"/>
    </row>
    <row r="4" spans="1:5" ht="22.5" customHeight="1">
      <c r="A4" s="139" t="s">
        <v>184</v>
      </c>
      <c r="B4" s="139"/>
      <c r="C4" s="139"/>
      <c r="D4" s="139"/>
      <c r="E4" s="139"/>
    </row>
    <row r="5" spans="1:5" ht="33" customHeight="1">
      <c r="A5" s="139" t="s">
        <v>185</v>
      </c>
      <c r="B5" s="139"/>
      <c r="C5" s="139"/>
      <c r="D5" s="139"/>
      <c r="E5" s="139"/>
    </row>
    <row r="6" spans="1:5" ht="22.5" customHeight="1">
      <c r="A6" s="139" t="s">
        <v>187</v>
      </c>
      <c r="B6" s="139"/>
      <c r="C6" s="139"/>
      <c r="D6" s="139"/>
      <c r="E6" s="139"/>
    </row>
    <row r="7" spans="1:5" ht="22.5" customHeight="1">
      <c r="A7" s="139" t="s">
        <v>188</v>
      </c>
      <c r="B7" s="139"/>
      <c r="C7" s="139"/>
      <c r="D7" s="139"/>
      <c r="E7" s="139"/>
    </row>
    <row r="9" spans="1:5" ht="30" customHeight="1">
      <c r="A9" s="139" t="s">
        <v>189</v>
      </c>
      <c r="B9" s="139"/>
      <c r="C9" s="139"/>
      <c r="D9" s="139"/>
      <c r="E9" s="139"/>
    </row>
    <row r="10" spans="1:5">
      <c r="A10" s="69"/>
    </row>
    <row r="11" spans="1:5">
      <c r="A11" s="68" t="s">
        <v>180</v>
      </c>
      <c r="B11" s="68"/>
      <c r="C11" s="68"/>
      <c r="D11" s="68"/>
      <c r="E11" s="68"/>
    </row>
    <row r="12" spans="1:5">
      <c r="A12" s="137" t="s">
        <v>60</v>
      </c>
      <c r="B12" s="138"/>
      <c r="C12" s="51" t="s">
        <v>61</v>
      </c>
      <c r="D12" s="51" t="s">
        <v>175</v>
      </c>
      <c r="E12" s="51" t="s">
        <v>53</v>
      </c>
    </row>
    <row r="13" spans="1:5">
      <c r="A13" s="13">
        <v>14</v>
      </c>
      <c r="B13" s="80" t="s">
        <v>12</v>
      </c>
      <c r="C13" s="17" t="s">
        <v>20</v>
      </c>
      <c r="D13" s="61" t="s">
        <v>195</v>
      </c>
      <c r="E13" s="17"/>
    </row>
    <row r="14" spans="1:5">
      <c r="A14" s="62"/>
      <c r="B14" s="81"/>
      <c r="C14" s="17" t="s">
        <v>222</v>
      </c>
      <c r="D14" s="61" t="s">
        <v>223</v>
      </c>
      <c r="E14" s="17"/>
    </row>
    <row r="15" spans="1:5">
      <c r="A15" s="13">
        <v>15</v>
      </c>
      <c r="B15" s="80" t="s">
        <v>13</v>
      </c>
      <c r="C15" s="17" t="s">
        <v>20</v>
      </c>
      <c r="D15" s="61" t="s">
        <v>195</v>
      </c>
      <c r="E15" s="17"/>
    </row>
    <row r="16" spans="1:5">
      <c r="A16" s="62"/>
      <c r="B16" s="81"/>
      <c r="C16" s="17" t="s">
        <v>222</v>
      </c>
      <c r="D16" s="61" t="s">
        <v>223</v>
      </c>
      <c r="E16" s="17"/>
    </row>
    <row r="17" spans="1:5">
      <c r="A17" s="133">
        <v>16</v>
      </c>
      <c r="B17" s="135" t="s">
        <v>213</v>
      </c>
      <c r="C17" s="17" t="s">
        <v>20</v>
      </c>
      <c r="D17" s="61" t="s">
        <v>231</v>
      </c>
      <c r="E17" s="17"/>
    </row>
    <row r="18" spans="1:5">
      <c r="A18" s="134"/>
      <c r="B18" s="136"/>
      <c r="C18" s="17" t="s">
        <v>222</v>
      </c>
      <c r="D18" s="61" t="s">
        <v>232</v>
      </c>
      <c r="E18" s="17"/>
    </row>
    <row r="19" spans="1:5">
      <c r="A19" s="13">
        <v>16</v>
      </c>
      <c r="B19" s="78" t="s">
        <v>213</v>
      </c>
      <c r="C19" s="17"/>
      <c r="D19" s="61" t="s">
        <v>196</v>
      </c>
      <c r="E19" s="17"/>
    </row>
    <row r="20" spans="1:5">
      <c r="A20" s="15">
        <v>23</v>
      </c>
      <c r="B20" s="17" t="s">
        <v>18</v>
      </c>
      <c r="C20" s="17"/>
      <c r="D20" s="61" t="s">
        <v>216</v>
      </c>
      <c r="E20" s="17"/>
    </row>
    <row r="21" spans="1:5">
      <c r="A21" s="15">
        <v>30</v>
      </c>
      <c r="B21" s="17" t="s">
        <v>214</v>
      </c>
      <c r="C21" s="17"/>
      <c r="D21" s="61" t="s">
        <v>233</v>
      </c>
      <c r="E21" s="17"/>
    </row>
    <row r="22" spans="1:5">
      <c r="A22" s="15">
        <v>31</v>
      </c>
      <c r="B22" s="17" t="s">
        <v>215</v>
      </c>
      <c r="C22" s="17"/>
      <c r="D22" s="61" t="s">
        <v>230</v>
      </c>
      <c r="E22" s="17"/>
    </row>
  </sheetData>
  <mergeCells count="10">
    <mergeCell ref="A7:E7"/>
    <mergeCell ref="A9:E9"/>
    <mergeCell ref="A2:E2"/>
    <mergeCell ref="A3:E3"/>
    <mergeCell ref="A4:E4"/>
    <mergeCell ref="A5:E5"/>
    <mergeCell ref="A6:E6"/>
    <mergeCell ref="A17:A18"/>
    <mergeCell ref="B17:B18"/>
    <mergeCell ref="A12:B12"/>
  </mergeCells>
  <phoneticPr fontId="1"/>
  <pageMargins left="0.7" right="0.7"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0" tint="-0.499984740745262"/>
  </sheetPr>
  <dimension ref="A1:O73"/>
  <sheetViews>
    <sheetView view="pageBreakPreview" zoomScale="115" zoomScaleNormal="70" zoomScaleSheetLayoutView="115" workbookViewId="0"/>
  </sheetViews>
  <sheetFormatPr defaultRowHeight="13.5"/>
  <cols>
    <col min="1" max="1" width="9" style="14" bestFit="1" customWidth="1"/>
    <col min="2" max="2" width="7.375" style="1" customWidth="1"/>
    <col min="3" max="3" width="7.125" style="1" bestFit="1" customWidth="1"/>
    <col min="4" max="4" width="14.75" style="1" bestFit="1" customWidth="1"/>
    <col min="5" max="5" width="35.625" style="1" bestFit="1" customWidth="1"/>
    <col min="6" max="6" width="7.875" style="9" bestFit="1" customWidth="1"/>
    <col min="7" max="8" width="9" style="1"/>
    <col min="9" max="9" width="51.875" style="1" customWidth="1"/>
    <col min="10" max="10" width="16.625" style="1" bestFit="1" customWidth="1"/>
    <col min="11" max="11" width="14.75" style="1" bestFit="1" customWidth="1"/>
    <col min="12" max="12" width="9.25" style="1" bestFit="1" customWidth="1"/>
    <col min="13" max="16384" width="9" style="1"/>
  </cols>
  <sheetData>
    <row r="1" spans="1:15">
      <c r="A1" s="1" t="s">
        <v>82</v>
      </c>
      <c r="B1" s="14" t="s">
        <v>96</v>
      </c>
      <c r="C1" s="14" t="s">
        <v>97</v>
      </c>
      <c r="D1" s="14" t="s">
        <v>98</v>
      </c>
      <c r="E1" s="14" t="s">
        <v>121</v>
      </c>
      <c r="F1" s="46" t="s">
        <v>99</v>
      </c>
      <c r="H1" s="1" t="s">
        <v>118</v>
      </c>
    </row>
    <row r="2" spans="1:15" ht="14.25" thickBot="1">
      <c r="A2" s="14">
        <v>1</v>
      </c>
      <c r="B2" s="16" t="str">
        <f>I3</f>
        <v>(1) 休日夜間急患センター施設整備事業</v>
      </c>
      <c r="C2" s="16"/>
      <c r="D2" s="16" t="str">
        <f>$K$3</f>
        <v>鉄筋コンクリート</v>
      </c>
      <c r="E2" s="16"/>
      <c r="F2" s="18">
        <f>$L$3</f>
        <v>208200</v>
      </c>
      <c r="I2" s="24" t="s">
        <v>96</v>
      </c>
      <c r="J2" s="13" t="s">
        <v>97</v>
      </c>
      <c r="K2" s="13" t="s">
        <v>98</v>
      </c>
      <c r="L2" s="24" t="s">
        <v>99</v>
      </c>
    </row>
    <row r="3" spans="1:15">
      <c r="B3" s="16"/>
      <c r="C3" s="16"/>
      <c r="D3" s="16" t="str">
        <f>$K$4</f>
        <v>ブロック</v>
      </c>
      <c r="E3" s="16"/>
      <c r="F3" s="18">
        <f>$L$4</f>
        <v>180900</v>
      </c>
      <c r="I3" s="32" t="s">
        <v>100</v>
      </c>
      <c r="J3" s="27"/>
      <c r="K3" s="28" t="s">
        <v>101</v>
      </c>
      <c r="L3" s="127">
        <v>208200</v>
      </c>
      <c r="O3" s="1">
        <v>1.081</v>
      </c>
    </row>
    <row r="4" spans="1:15">
      <c r="B4" s="16"/>
      <c r="C4" s="16"/>
      <c r="D4" s="16" t="str">
        <f>$K$5</f>
        <v>木造</v>
      </c>
      <c r="E4" s="16"/>
      <c r="F4" s="18">
        <f>$L$5</f>
        <v>208200</v>
      </c>
      <c r="I4" s="33" t="s">
        <v>102</v>
      </c>
      <c r="J4" s="35"/>
      <c r="K4" s="16" t="s">
        <v>103</v>
      </c>
      <c r="L4" s="18">
        <v>180900</v>
      </c>
    </row>
    <row r="5" spans="1:15">
      <c r="I5" s="33" t="s">
        <v>206</v>
      </c>
      <c r="J5" s="35"/>
      <c r="K5" s="24" t="s">
        <v>104</v>
      </c>
      <c r="L5" s="18">
        <v>208200</v>
      </c>
    </row>
    <row r="6" spans="1:15" ht="14.25" thickBot="1">
      <c r="A6" s="14">
        <v>2</v>
      </c>
      <c r="B6" s="16" t="str">
        <f>I7</f>
        <v>(2) 病院群輪番制病院及び共同利用型病院施設整備事業</v>
      </c>
      <c r="C6" s="16"/>
      <c r="D6" s="16" t="str">
        <f>$K$7</f>
        <v>鉄筋コンクリート</v>
      </c>
      <c r="E6" s="16"/>
      <c r="F6" s="18">
        <f>$L$7</f>
        <v>295100</v>
      </c>
      <c r="I6" s="34" t="s">
        <v>207</v>
      </c>
      <c r="J6" s="30"/>
      <c r="K6" s="30"/>
      <c r="L6" s="92"/>
    </row>
    <row r="7" spans="1:15">
      <c r="I7" s="39" t="s">
        <v>179</v>
      </c>
      <c r="J7" s="35"/>
      <c r="K7" s="35" t="s">
        <v>101</v>
      </c>
      <c r="L7" s="129">
        <v>295100</v>
      </c>
    </row>
    <row r="8" spans="1:15">
      <c r="A8" s="14">
        <v>5</v>
      </c>
      <c r="B8" s="16" t="str">
        <f>I8</f>
        <v>(5) 救命救急センター施設整備事業</v>
      </c>
      <c r="C8" s="16"/>
      <c r="D8" s="16" t="str">
        <f>$K$7</f>
        <v>鉄筋コンクリート</v>
      </c>
      <c r="E8" s="16"/>
      <c r="F8" s="18">
        <f>$L$7</f>
        <v>295100</v>
      </c>
      <c r="I8" s="33" t="s">
        <v>105</v>
      </c>
      <c r="J8" s="35"/>
      <c r="K8" s="35"/>
      <c r="L8" s="93"/>
    </row>
    <row r="9" spans="1:15" ht="13.5" customHeight="1">
      <c r="I9" s="33" t="s">
        <v>106</v>
      </c>
      <c r="J9" s="35"/>
      <c r="K9" s="35"/>
      <c r="L9" s="93"/>
    </row>
    <row r="10" spans="1:15">
      <c r="A10" s="14">
        <v>6</v>
      </c>
      <c r="B10" s="16" t="str">
        <f>I9</f>
        <v>(6) 小児救急医療拠点病院施設整備事業</v>
      </c>
      <c r="C10" s="16"/>
      <c r="D10" s="16" t="str">
        <f>$K$7</f>
        <v>鉄筋コンクリート</v>
      </c>
      <c r="E10" s="16"/>
      <c r="F10" s="18">
        <f>$L$7</f>
        <v>295100</v>
      </c>
      <c r="I10" s="33" t="s">
        <v>107</v>
      </c>
      <c r="J10" s="35"/>
      <c r="K10" s="35"/>
      <c r="L10" s="93"/>
    </row>
    <row r="11" spans="1:15">
      <c r="H11" s="9"/>
      <c r="I11" s="33" t="s">
        <v>208</v>
      </c>
      <c r="J11" s="35"/>
      <c r="K11" s="35"/>
      <c r="L11" s="93"/>
    </row>
    <row r="12" spans="1:15" ht="14.25" thickBot="1">
      <c r="A12" s="14">
        <v>7</v>
      </c>
      <c r="B12" s="16" t="str">
        <f>I4</f>
        <v>(7) 小児初期救急センター施設整備事業</v>
      </c>
      <c r="C12" s="16"/>
      <c r="D12" s="16" t="str">
        <f>$K$3</f>
        <v>鉄筋コンクリート</v>
      </c>
      <c r="E12" s="16"/>
      <c r="F12" s="18">
        <f>$L$3</f>
        <v>208200</v>
      </c>
      <c r="I12" s="34"/>
      <c r="J12" s="30"/>
      <c r="K12" s="30"/>
      <c r="L12" s="92"/>
    </row>
    <row r="13" spans="1:15">
      <c r="B13" s="16"/>
      <c r="C13" s="16"/>
      <c r="D13" s="16" t="str">
        <f>$K$4</f>
        <v>ブロック</v>
      </c>
      <c r="E13" s="16"/>
      <c r="F13" s="18">
        <f>$L$4</f>
        <v>180900</v>
      </c>
      <c r="H13" s="9"/>
      <c r="I13" s="32" t="s">
        <v>108</v>
      </c>
      <c r="J13" s="37" t="s">
        <v>109</v>
      </c>
      <c r="K13" s="27" t="s">
        <v>101</v>
      </c>
      <c r="L13" s="18">
        <v>264400</v>
      </c>
    </row>
    <row r="14" spans="1:15" ht="13.5" customHeight="1">
      <c r="B14" s="16"/>
      <c r="C14" s="16"/>
      <c r="D14" s="16" t="str">
        <f>$K$5</f>
        <v>木造</v>
      </c>
      <c r="E14" s="16"/>
      <c r="F14" s="18">
        <f>$L$5</f>
        <v>208200</v>
      </c>
      <c r="H14" s="9"/>
      <c r="I14" s="33" t="s">
        <v>110</v>
      </c>
      <c r="J14" s="38"/>
      <c r="K14" s="24" t="s">
        <v>103</v>
      </c>
      <c r="L14" s="18">
        <v>230500</v>
      </c>
    </row>
    <row r="15" spans="1:15">
      <c r="H15" s="9"/>
      <c r="I15" s="33" t="s">
        <v>111</v>
      </c>
      <c r="J15" s="24" t="s">
        <v>112</v>
      </c>
      <c r="K15" s="16" t="s">
        <v>101</v>
      </c>
      <c r="L15" s="18">
        <v>295100</v>
      </c>
    </row>
    <row r="16" spans="1:15">
      <c r="A16" s="14">
        <v>8</v>
      </c>
      <c r="B16" s="16" t="str">
        <f>I10</f>
        <v>(8) 小児集中治療室施設整備事業</v>
      </c>
      <c r="C16" s="16"/>
      <c r="D16" s="16" t="str">
        <f>$K$7</f>
        <v>鉄筋コンクリート</v>
      </c>
      <c r="E16" s="16"/>
      <c r="F16" s="18">
        <f>$L$7</f>
        <v>295100</v>
      </c>
      <c r="H16" s="9"/>
      <c r="I16" s="40" t="s">
        <v>209</v>
      </c>
      <c r="J16" s="35"/>
      <c r="K16" s="24" t="s">
        <v>103</v>
      </c>
      <c r="L16" s="125">
        <v>258000</v>
      </c>
    </row>
    <row r="17" spans="1:12">
      <c r="H17" s="9"/>
      <c r="I17" s="40"/>
      <c r="J17" s="24"/>
      <c r="K17" s="24"/>
      <c r="L17" s="130"/>
    </row>
    <row r="18" spans="1:12" ht="14.25" thickBot="1">
      <c r="A18" s="14">
        <v>9</v>
      </c>
      <c r="B18" s="16" t="str">
        <f>I13</f>
        <v>(9) 小児医療施設施設整備事業</v>
      </c>
      <c r="C18" s="16" t="str">
        <f>$J$13</f>
        <v>病棟</v>
      </c>
      <c r="D18" s="16" t="str">
        <f>$K$13</f>
        <v>鉄筋コンクリート</v>
      </c>
      <c r="E18" s="16" t="s">
        <v>101</v>
      </c>
      <c r="F18" s="18">
        <f>$L$13</f>
        <v>264400</v>
      </c>
      <c r="H18" s="9"/>
      <c r="I18" s="29"/>
      <c r="J18" s="30"/>
      <c r="K18" s="30"/>
      <c r="L18" s="92"/>
    </row>
    <row r="19" spans="1:12">
      <c r="B19" s="16"/>
      <c r="C19" s="16"/>
      <c r="D19" s="16" t="str">
        <f>$K$14</f>
        <v>ブロック</v>
      </c>
      <c r="E19" s="16" t="s">
        <v>103</v>
      </c>
      <c r="F19" s="18">
        <f>$L$14</f>
        <v>230500</v>
      </c>
      <c r="H19" s="9"/>
      <c r="I19" s="26" t="s">
        <v>113</v>
      </c>
      <c r="J19" s="27"/>
      <c r="K19" s="28" t="s">
        <v>101</v>
      </c>
      <c r="L19" s="18">
        <v>264400</v>
      </c>
    </row>
    <row r="20" spans="1:12" ht="14.25" thickBot="1">
      <c r="B20" s="16"/>
      <c r="C20" s="16" t="str">
        <f>$J$15</f>
        <v>診療棟</v>
      </c>
      <c r="D20" s="16" t="str">
        <f>$K$15</f>
        <v>鉄筋コンクリート</v>
      </c>
      <c r="E20" s="16" t="s">
        <v>101</v>
      </c>
      <c r="F20" s="18">
        <f>$L$15</f>
        <v>295100</v>
      </c>
      <c r="H20" s="9"/>
      <c r="I20" s="29"/>
      <c r="J20" s="30"/>
      <c r="K20" s="31" t="s">
        <v>103</v>
      </c>
      <c r="L20" s="125">
        <v>230500</v>
      </c>
    </row>
    <row r="21" spans="1:12">
      <c r="B21" s="16"/>
      <c r="C21" s="16"/>
      <c r="D21" s="16" t="str">
        <f>$K$16</f>
        <v>ブロック</v>
      </c>
      <c r="E21" s="16" t="s">
        <v>103</v>
      </c>
      <c r="F21" s="18">
        <f>$L$16</f>
        <v>258000</v>
      </c>
      <c r="H21" s="9"/>
      <c r="I21" s="26" t="s">
        <v>114</v>
      </c>
      <c r="J21" s="27" t="s">
        <v>93</v>
      </c>
      <c r="K21" s="28" t="s">
        <v>101</v>
      </c>
      <c r="L21" s="127">
        <v>264400</v>
      </c>
    </row>
    <row r="22" spans="1:12">
      <c r="H22" s="9"/>
      <c r="I22" s="36"/>
      <c r="J22" s="25"/>
      <c r="K22" s="16" t="s">
        <v>103</v>
      </c>
      <c r="L22" s="18">
        <v>230500</v>
      </c>
    </row>
    <row r="23" spans="1:12">
      <c r="A23" s="14">
        <v>10</v>
      </c>
      <c r="B23" s="16" t="str">
        <f>I19</f>
        <v>(10) 周産期医療施設施設整備事業</v>
      </c>
      <c r="C23" s="16"/>
      <c r="D23" s="16" t="str">
        <f>K19</f>
        <v>鉄筋コンクリート</v>
      </c>
      <c r="E23" s="16"/>
      <c r="F23" s="18">
        <f>$L$19</f>
        <v>264400</v>
      </c>
      <c r="H23" s="9"/>
      <c r="I23" s="36"/>
      <c r="J23" s="16" t="s">
        <v>115</v>
      </c>
      <c r="K23" s="16" t="s">
        <v>101</v>
      </c>
      <c r="L23" s="18">
        <v>198000</v>
      </c>
    </row>
    <row r="24" spans="1:12">
      <c r="B24" s="16"/>
      <c r="C24" s="16"/>
      <c r="D24" s="16" t="str">
        <f>K20</f>
        <v>ブロック</v>
      </c>
      <c r="E24" s="16"/>
      <c r="F24" s="18">
        <f>$L$20</f>
        <v>230500</v>
      </c>
      <c r="H24" s="9"/>
      <c r="I24" s="36"/>
      <c r="J24" s="16" t="s">
        <v>119</v>
      </c>
      <c r="K24" s="16" t="s">
        <v>103</v>
      </c>
      <c r="L24" s="18">
        <v>172200</v>
      </c>
    </row>
    <row r="25" spans="1:12">
      <c r="H25" s="9"/>
      <c r="I25" s="36"/>
      <c r="J25" s="16"/>
      <c r="K25" s="16" t="s">
        <v>104</v>
      </c>
      <c r="L25" s="18">
        <v>198000</v>
      </c>
    </row>
    <row r="26" spans="1:12">
      <c r="A26" s="14">
        <v>11</v>
      </c>
      <c r="B26" s="16" t="str">
        <f>I14</f>
        <v>(11)地域療育支援施設施設整備事業</v>
      </c>
      <c r="C26" s="16" t="str">
        <f>$J$13</f>
        <v>病棟</v>
      </c>
      <c r="D26" s="16" t="str">
        <f>$K$13</f>
        <v>鉄筋コンクリート</v>
      </c>
      <c r="E26" s="16" t="s">
        <v>122</v>
      </c>
      <c r="F26" s="18">
        <f>$L$13</f>
        <v>264400</v>
      </c>
      <c r="H26" s="9"/>
      <c r="I26" s="36"/>
      <c r="J26" s="16" t="s">
        <v>115</v>
      </c>
      <c r="K26" s="16" t="s">
        <v>101</v>
      </c>
      <c r="L26" s="18">
        <v>212200</v>
      </c>
    </row>
    <row r="27" spans="1:12">
      <c r="B27" s="16"/>
      <c r="C27" s="16"/>
      <c r="D27" s="16" t="str">
        <f>$K$14</f>
        <v>ブロック</v>
      </c>
      <c r="E27" s="16" t="s">
        <v>123</v>
      </c>
      <c r="F27" s="18">
        <f>$L$14</f>
        <v>230500</v>
      </c>
      <c r="H27" s="9"/>
      <c r="I27" s="36"/>
      <c r="J27" s="16" t="s">
        <v>120</v>
      </c>
      <c r="K27" s="16" t="s">
        <v>103</v>
      </c>
      <c r="L27" s="18">
        <v>185000</v>
      </c>
    </row>
    <row r="28" spans="1:12" ht="14.25" thickBot="1">
      <c r="B28" s="16"/>
      <c r="C28" s="16" t="str">
        <f>$J$15</f>
        <v>診療棟</v>
      </c>
      <c r="D28" s="16" t="str">
        <f>$K$15</f>
        <v>鉄筋コンクリート</v>
      </c>
      <c r="E28" s="16" t="s">
        <v>124</v>
      </c>
      <c r="F28" s="18">
        <f>$L$15</f>
        <v>295100</v>
      </c>
      <c r="H28" s="9"/>
      <c r="I28" s="29"/>
      <c r="J28" s="31"/>
      <c r="K28" s="31" t="s">
        <v>104</v>
      </c>
      <c r="L28" s="125">
        <v>212200</v>
      </c>
    </row>
    <row r="29" spans="1:12">
      <c r="B29" s="16"/>
      <c r="C29" s="16"/>
      <c r="D29" s="16" t="str">
        <f>$K$16</f>
        <v>ブロック</v>
      </c>
      <c r="E29" s="16" t="s">
        <v>125</v>
      </c>
      <c r="F29" s="18">
        <f>$L$16</f>
        <v>258000</v>
      </c>
      <c r="H29" s="9"/>
      <c r="I29" s="26" t="s">
        <v>210</v>
      </c>
      <c r="J29" s="27"/>
      <c r="K29" s="27" t="s">
        <v>101</v>
      </c>
      <c r="L29" s="129">
        <v>626700</v>
      </c>
    </row>
    <row r="30" spans="1:12" ht="14.25" thickBot="1">
      <c r="H30" s="9"/>
      <c r="I30" s="29" t="s">
        <v>211</v>
      </c>
      <c r="J30" s="30"/>
      <c r="K30" s="30"/>
      <c r="L30" s="92"/>
    </row>
    <row r="31" spans="1:12">
      <c r="A31" s="14">
        <v>12</v>
      </c>
      <c r="B31" s="16" t="str">
        <f>I15</f>
        <v>(12)共同利用施設施設整備事業</v>
      </c>
      <c r="C31" s="16" t="str">
        <f>$J$13</f>
        <v>病棟</v>
      </c>
      <c r="D31" s="16" t="str">
        <f>$K$13</f>
        <v>鉄筋コンクリート</v>
      </c>
      <c r="E31" s="16" t="s">
        <v>101</v>
      </c>
      <c r="F31" s="18">
        <f>$L$13</f>
        <v>264400</v>
      </c>
      <c r="H31" s="9"/>
      <c r="I31" s="26" t="s">
        <v>212</v>
      </c>
      <c r="J31" s="27" t="s">
        <v>116</v>
      </c>
      <c r="K31" s="28" t="s">
        <v>101</v>
      </c>
      <c r="L31" s="18">
        <v>295100</v>
      </c>
    </row>
    <row r="32" spans="1:12">
      <c r="B32" s="16"/>
      <c r="C32" s="16"/>
      <c r="D32" s="16" t="str">
        <f>$K$14</f>
        <v>ブロック</v>
      </c>
      <c r="E32" s="16" t="s">
        <v>103</v>
      </c>
      <c r="F32" s="18">
        <f>$L$14</f>
        <v>230500</v>
      </c>
      <c r="H32" s="9"/>
      <c r="I32" s="36"/>
      <c r="J32" s="25"/>
      <c r="K32" s="16" t="s">
        <v>103</v>
      </c>
      <c r="L32" s="18">
        <v>258000</v>
      </c>
    </row>
    <row r="33" spans="1:12">
      <c r="B33" s="16"/>
      <c r="C33" s="16" t="str">
        <f>$J$15</f>
        <v>診療棟</v>
      </c>
      <c r="D33" s="16" t="str">
        <f>$K$15</f>
        <v>鉄筋コンクリート</v>
      </c>
      <c r="E33" s="16" t="s">
        <v>101</v>
      </c>
      <c r="F33" s="18">
        <f>$L$15</f>
        <v>295100</v>
      </c>
      <c r="H33" s="9"/>
      <c r="I33" s="36"/>
      <c r="J33" s="24" t="s">
        <v>117</v>
      </c>
      <c r="K33" s="16" t="s">
        <v>101</v>
      </c>
      <c r="L33" s="18">
        <v>243300</v>
      </c>
    </row>
    <row r="34" spans="1:12" ht="14.25" thickBot="1">
      <c r="B34" s="16"/>
      <c r="C34" s="16"/>
      <c r="D34" s="16" t="str">
        <f>$K$16</f>
        <v>ブロック</v>
      </c>
      <c r="E34" s="16" t="s">
        <v>103</v>
      </c>
      <c r="F34" s="18">
        <f>$L$16</f>
        <v>258000</v>
      </c>
      <c r="H34" s="9"/>
      <c r="I34" s="29"/>
      <c r="J34" s="30"/>
      <c r="K34" s="31" t="s">
        <v>103</v>
      </c>
      <c r="L34" s="128">
        <v>212500</v>
      </c>
    </row>
    <row r="35" spans="1:12">
      <c r="H35" s="9"/>
    </row>
    <row r="36" spans="1:12">
      <c r="H36" s="9"/>
    </row>
    <row r="37" spans="1:12">
      <c r="A37" s="14">
        <v>13</v>
      </c>
      <c r="B37" s="16" t="str">
        <f>I21</f>
        <v>(13)医療施設近代化施設整備事業</v>
      </c>
      <c r="C37" s="16"/>
      <c r="D37" s="16"/>
      <c r="E37" s="16" t="s">
        <v>132</v>
      </c>
      <c r="F37" s="18"/>
    </row>
    <row r="38" spans="1:12">
      <c r="B38" s="16"/>
      <c r="C38" s="16" t="str">
        <f>J21</f>
        <v>病院</v>
      </c>
      <c r="D38" s="16" t="str">
        <f>K21</f>
        <v>鉄筋コンクリート</v>
      </c>
      <c r="E38" s="16" t="s">
        <v>101</v>
      </c>
      <c r="F38" s="18">
        <f>L21</f>
        <v>264400</v>
      </c>
    </row>
    <row r="39" spans="1:12">
      <c r="B39" s="16"/>
      <c r="C39" s="16"/>
      <c r="D39" s="16" t="str">
        <f>K22</f>
        <v>ブロック</v>
      </c>
      <c r="E39" s="16" t="s">
        <v>103</v>
      </c>
      <c r="F39" s="18">
        <f>L22</f>
        <v>230500</v>
      </c>
    </row>
    <row r="40" spans="1:12">
      <c r="B40" s="16"/>
      <c r="C40" s="16"/>
      <c r="D40" s="16"/>
      <c r="E40" s="16" t="s">
        <v>133</v>
      </c>
      <c r="F40" s="18"/>
    </row>
    <row r="41" spans="1:12">
      <c r="B41" s="16"/>
      <c r="C41" s="16" t="str">
        <f>J23</f>
        <v>診療所</v>
      </c>
      <c r="D41" s="16" t="str">
        <f>K23</f>
        <v>鉄筋コンクリート</v>
      </c>
      <c r="E41" s="16" t="s">
        <v>126</v>
      </c>
      <c r="F41" s="18">
        <f>L23</f>
        <v>198000</v>
      </c>
    </row>
    <row r="42" spans="1:12">
      <c r="B42" s="16"/>
      <c r="C42" s="16" t="str">
        <f>J24</f>
        <v>（一般地区）</v>
      </c>
      <c r="D42" s="16" t="str">
        <f>K24</f>
        <v>ブロック</v>
      </c>
      <c r="E42" s="16" t="s">
        <v>127</v>
      </c>
      <c r="F42" s="18">
        <f t="shared" ref="F42:F46" si="0">L24</f>
        <v>172200</v>
      </c>
    </row>
    <row r="43" spans="1:12">
      <c r="B43" s="16"/>
      <c r="C43" s="16"/>
      <c r="D43" s="16" t="str">
        <f>K25</f>
        <v>木造</v>
      </c>
      <c r="E43" s="16" t="s">
        <v>128</v>
      </c>
      <c r="F43" s="18">
        <f t="shared" si="0"/>
        <v>198000</v>
      </c>
    </row>
    <row r="44" spans="1:12">
      <c r="B44" s="16"/>
      <c r="C44" s="16" t="str">
        <f>J26</f>
        <v>診療所</v>
      </c>
      <c r="D44" s="16" t="str">
        <f>K26</f>
        <v>鉄筋コンクリート</v>
      </c>
      <c r="E44" s="16" t="s">
        <v>129</v>
      </c>
      <c r="F44" s="18">
        <f t="shared" si="0"/>
        <v>212200</v>
      </c>
    </row>
    <row r="45" spans="1:12">
      <c r="B45" s="16"/>
      <c r="C45" s="16" t="str">
        <f>J27</f>
        <v>（離島、豪雪地区）</v>
      </c>
      <c r="D45" s="16" t="str">
        <f>K27</f>
        <v>ブロック</v>
      </c>
      <c r="E45" s="16" t="s">
        <v>130</v>
      </c>
      <c r="F45" s="18">
        <f t="shared" si="0"/>
        <v>185000</v>
      </c>
    </row>
    <row r="46" spans="1:12">
      <c r="B46" s="16"/>
      <c r="C46" s="16"/>
      <c r="D46" s="16" t="str">
        <f>K28</f>
        <v>木造</v>
      </c>
      <c r="E46" s="16" t="s">
        <v>131</v>
      </c>
      <c r="F46" s="18">
        <f t="shared" si="0"/>
        <v>212200</v>
      </c>
    </row>
    <row r="49" spans="1:6">
      <c r="A49" s="14">
        <v>17</v>
      </c>
      <c r="B49" s="16" t="str">
        <f>I29</f>
        <v>(17)腎移植施設施設整備事業</v>
      </c>
      <c r="C49" s="16"/>
      <c r="D49" s="16" t="str">
        <f>$K$29</f>
        <v>鉄筋コンクリート</v>
      </c>
      <c r="E49" s="16"/>
      <c r="F49" s="18">
        <v>579700</v>
      </c>
    </row>
    <row r="51" spans="1:6">
      <c r="A51" s="14">
        <v>19</v>
      </c>
      <c r="B51" s="16" t="str">
        <f>I30</f>
        <v>(19)肝移植施設施設整備事業</v>
      </c>
      <c r="C51" s="16"/>
      <c r="D51" s="16" t="str">
        <f>$K$29</f>
        <v>鉄筋コンクリート</v>
      </c>
      <c r="E51" s="16"/>
      <c r="F51" s="18">
        <v>579700</v>
      </c>
    </row>
    <row r="53" spans="1:6">
      <c r="A53" s="14">
        <v>20</v>
      </c>
      <c r="B53" s="16" t="str">
        <f>I31</f>
        <v>(20)治験施設施設整備事業</v>
      </c>
      <c r="C53" s="16" t="str">
        <f>J31</f>
        <v>治験専門外来</v>
      </c>
      <c r="D53" s="16" t="str">
        <f>K31</f>
        <v>鉄筋コンクリート</v>
      </c>
      <c r="E53" s="16" t="s">
        <v>101</v>
      </c>
      <c r="F53" s="18">
        <f>L31</f>
        <v>295100</v>
      </c>
    </row>
    <row r="54" spans="1:6">
      <c r="B54" s="16"/>
      <c r="C54" s="16"/>
      <c r="D54" s="16" t="str">
        <f>K32</f>
        <v>ブロック</v>
      </c>
      <c r="E54" s="16" t="s">
        <v>103</v>
      </c>
      <c r="F54" s="18">
        <f t="shared" ref="F54:F56" si="1">L32</f>
        <v>258000</v>
      </c>
    </row>
    <row r="55" spans="1:6">
      <c r="B55" s="16"/>
      <c r="C55" s="16" t="str">
        <f>J33</f>
        <v>治験管理部門</v>
      </c>
      <c r="D55" s="16" t="str">
        <f>K33</f>
        <v>鉄筋コンクリート</v>
      </c>
      <c r="E55" s="16" t="s">
        <v>101</v>
      </c>
      <c r="F55" s="18">
        <f t="shared" si="1"/>
        <v>243300</v>
      </c>
    </row>
    <row r="56" spans="1:6">
      <c r="B56" s="16"/>
      <c r="C56" s="16"/>
      <c r="D56" s="16" t="str">
        <f>K34</f>
        <v>ブロック</v>
      </c>
      <c r="E56" s="16" t="s">
        <v>103</v>
      </c>
      <c r="F56" s="18">
        <f t="shared" si="1"/>
        <v>212500</v>
      </c>
    </row>
    <row r="59" spans="1:6">
      <c r="A59" s="14">
        <v>22</v>
      </c>
      <c r="B59" s="16" t="str">
        <f>I16</f>
        <v>(21)特定地域病院施設整備事業</v>
      </c>
      <c r="C59" s="16" t="str">
        <f>$J$13</f>
        <v>病棟</v>
      </c>
      <c r="D59" s="16" t="str">
        <f>$K$13</f>
        <v>鉄筋コンクリート</v>
      </c>
      <c r="E59" s="16" t="s">
        <v>122</v>
      </c>
      <c r="F59" s="18">
        <f>$L$13</f>
        <v>264400</v>
      </c>
    </row>
    <row r="60" spans="1:6">
      <c r="B60" s="16"/>
      <c r="C60" s="16"/>
      <c r="D60" s="16" t="str">
        <f>$K$14</f>
        <v>ブロック</v>
      </c>
      <c r="E60" s="16" t="s">
        <v>123</v>
      </c>
      <c r="F60" s="18">
        <f>$L$14</f>
        <v>230500</v>
      </c>
    </row>
    <row r="61" spans="1:6">
      <c r="B61" s="16"/>
      <c r="C61" s="16" t="str">
        <f>$J$15</f>
        <v>診療棟</v>
      </c>
      <c r="D61" s="16" t="str">
        <f>$K$15</f>
        <v>鉄筋コンクリート</v>
      </c>
      <c r="E61" s="16" t="s">
        <v>124</v>
      </c>
      <c r="F61" s="18">
        <f>$L$15</f>
        <v>295100</v>
      </c>
    </row>
    <row r="62" spans="1:6">
      <c r="B62" s="16"/>
      <c r="C62" s="16"/>
      <c r="D62" s="16" t="str">
        <f>$K$16</f>
        <v>ブロック</v>
      </c>
      <c r="E62" s="16" t="s">
        <v>125</v>
      </c>
      <c r="F62" s="18">
        <f>$L$16</f>
        <v>258000</v>
      </c>
    </row>
    <row r="64" spans="1:6">
      <c r="A64" s="14">
        <v>27</v>
      </c>
      <c r="B64" s="16" t="str">
        <f>I11</f>
        <v>(26)医療機器管理室施設整備事業</v>
      </c>
      <c r="C64" s="16"/>
      <c r="D64" s="16" t="str">
        <f>$K$7</f>
        <v>鉄筋コンクリート</v>
      </c>
      <c r="E64" s="16"/>
      <c r="F64" s="18">
        <f>$L$7</f>
        <v>295100</v>
      </c>
    </row>
    <row r="67" spans="1:6">
      <c r="A67" s="14">
        <v>30</v>
      </c>
      <c r="B67" s="16" t="str">
        <f>I5</f>
        <v>(28)看護師の特定行為に係る指定研修機関等施設整備事業</v>
      </c>
      <c r="C67" s="16"/>
      <c r="D67" s="16" t="str">
        <f>$K$3</f>
        <v>鉄筋コンクリート</v>
      </c>
      <c r="E67" s="16"/>
      <c r="F67" s="18">
        <f>$L$3</f>
        <v>208200</v>
      </c>
    </row>
    <row r="68" spans="1:6">
      <c r="B68" s="16"/>
      <c r="C68" s="16"/>
      <c r="D68" s="16" t="str">
        <f>$K$4</f>
        <v>ブロック</v>
      </c>
      <c r="E68" s="16"/>
      <c r="F68" s="18">
        <f>$L$4</f>
        <v>180900</v>
      </c>
    </row>
    <row r="69" spans="1:6">
      <c r="B69" s="16"/>
      <c r="C69" s="16"/>
      <c r="D69" s="16" t="str">
        <f>$K$5</f>
        <v>木造</v>
      </c>
      <c r="E69" s="16"/>
      <c r="F69" s="18">
        <f>$L$5</f>
        <v>208200</v>
      </c>
    </row>
    <row r="71" spans="1:6">
      <c r="A71" s="14">
        <v>31</v>
      </c>
      <c r="B71" s="16" t="str">
        <f>I6</f>
        <v>(29)地域拠点歯科診療所施設整備事業</v>
      </c>
      <c r="C71" s="16"/>
      <c r="D71" s="16" t="str">
        <f>$K$3</f>
        <v>鉄筋コンクリート</v>
      </c>
      <c r="E71" s="16"/>
      <c r="F71" s="18">
        <f>$L$3</f>
        <v>208200</v>
      </c>
    </row>
    <row r="72" spans="1:6">
      <c r="B72" s="16"/>
      <c r="C72" s="16"/>
      <c r="D72" s="16" t="str">
        <f>$K$4</f>
        <v>ブロック</v>
      </c>
      <c r="E72" s="16"/>
      <c r="F72" s="18">
        <f>$L$4</f>
        <v>180900</v>
      </c>
    </row>
    <row r="73" spans="1:6">
      <c r="B73" s="16"/>
      <c r="C73" s="16"/>
      <c r="D73" s="16" t="str">
        <f>$K$5</f>
        <v>木造</v>
      </c>
      <c r="E73" s="16"/>
      <c r="F73" s="18">
        <f>$L$5</f>
        <v>208200</v>
      </c>
    </row>
  </sheetData>
  <phoneticPr fontId="1"/>
  <pageMargins left="0.7" right="0.7" top="0.75" bottom="0.75" header="0.3" footer="0.3"/>
  <pageSetup paperSize="9" scale="79" orientation="portrait"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1"/>
  <sheetViews>
    <sheetView tabSelected="1" view="pageBreakPreview" zoomScale="85" zoomScaleNormal="100" zoomScaleSheetLayoutView="85" workbookViewId="0"/>
  </sheetViews>
  <sheetFormatPr defaultColWidth="9" defaultRowHeight="13.5"/>
  <cols>
    <col min="1" max="1" width="1.25" style="85" customWidth="1"/>
    <col min="2" max="2" width="13.875" style="85" bestFit="1" customWidth="1"/>
    <col min="3" max="3" width="14" style="85" customWidth="1"/>
    <col min="4" max="5" width="9" style="85"/>
    <col min="6" max="8" width="9" style="85" customWidth="1"/>
    <col min="9" max="9" width="15" style="3" customWidth="1"/>
    <col min="10" max="16384" width="9" style="85"/>
  </cols>
  <sheetData>
    <row r="1" spans="2:10" ht="18.75" customHeight="1">
      <c r="G1" s="142" t="s">
        <v>31</v>
      </c>
      <c r="H1" s="142"/>
      <c r="I1" s="142"/>
    </row>
    <row r="2" spans="2:10" ht="40.5" customHeight="1">
      <c r="B2" s="143" t="s">
        <v>186</v>
      </c>
      <c r="C2" s="143"/>
      <c r="D2" s="143"/>
      <c r="E2" s="143"/>
      <c r="F2" s="143"/>
      <c r="G2" s="143"/>
      <c r="H2" s="143"/>
      <c r="I2" s="143"/>
    </row>
    <row r="3" spans="2:10" ht="18.75" customHeight="1">
      <c r="B3" s="83"/>
      <c r="C3" s="83"/>
      <c r="D3" s="83"/>
      <c r="E3" s="83"/>
      <c r="F3" s="83"/>
      <c r="G3" s="83"/>
      <c r="H3" s="83"/>
      <c r="I3" s="2"/>
    </row>
    <row r="4" spans="2:10" ht="18.75" customHeight="1">
      <c r="B4" s="6" t="s">
        <v>25</v>
      </c>
      <c r="C4" s="146"/>
      <c r="D4" s="146"/>
      <c r="E4" s="7"/>
      <c r="F4" s="7"/>
      <c r="G4" s="7"/>
      <c r="H4" s="7"/>
      <c r="I4" s="7"/>
    </row>
    <row r="5" spans="2:10" ht="18.75" customHeight="1">
      <c r="B5" s="6" t="s">
        <v>24</v>
      </c>
      <c r="C5" s="145"/>
      <c r="D5" s="145"/>
      <c r="E5" s="145"/>
      <c r="F5" s="84"/>
      <c r="G5" s="84"/>
      <c r="H5" s="84"/>
      <c r="I5" s="84"/>
    </row>
    <row r="6" spans="2:10" ht="18.75" customHeight="1">
      <c r="B6" s="6" t="s">
        <v>23</v>
      </c>
      <c r="C6" s="151" t="s">
        <v>228</v>
      </c>
      <c r="D6" s="151"/>
      <c r="E6" s="151"/>
      <c r="F6" s="151"/>
      <c r="I6" s="85"/>
      <c r="J6" s="84"/>
    </row>
    <row r="7" spans="2:10" ht="18.75" customHeight="1">
      <c r="B7" s="6" t="s">
        <v>49</v>
      </c>
      <c r="C7" s="150"/>
      <c r="D7" s="150"/>
      <c r="E7" s="150"/>
      <c r="F7" s="150"/>
      <c r="G7" s="150"/>
      <c r="H7" s="150"/>
      <c r="I7" s="86"/>
      <c r="J7" s="86"/>
    </row>
    <row r="8" spans="2:10" ht="18.75" customHeight="1" thickBot="1"/>
    <row r="9" spans="2:10" ht="18.75" customHeight="1" thickBot="1">
      <c r="C9" s="147" t="s">
        <v>21</v>
      </c>
      <c r="D9" s="147"/>
      <c r="E9" s="147"/>
      <c r="F9" s="147"/>
      <c r="G9" s="147"/>
      <c r="H9" s="147"/>
      <c r="I9" s="8">
        <f>IF(C6='DB（削除禁止）'!BM4,'DB（削除禁止）'!BN12,IF(C6='DB（削除禁止）'!BM5,'DB（削除禁止）'!BN12,""))</f>
        <v>2300</v>
      </c>
    </row>
    <row r="10" spans="2:10" ht="18.75" customHeight="1" thickBot="1"/>
    <row r="11" spans="2:10" ht="18.75" customHeight="1" thickBot="1">
      <c r="C11" s="147" t="s">
        <v>22</v>
      </c>
      <c r="D11" s="147"/>
      <c r="E11" s="147"/>
      <c r="F11" s="147"/>
      <c r="G11" s="147"/>
      <c r="H11" s="147"/>
      <c r="I11" s="63"/>
    </row>
    <row r="12" spans="2:10" ht="18.75" customHeight="1" thickBot="1"/>
    <row r="13" spans="2:10" ht="18.75" customHeight="1" thickBot="1">
      <c r="C13" s="147" t="s">
        <v>33</v>
      </c>
      <c r="D13" s="147"/>
      <c r="E13" s="147"/>
      <c r="F13" s="147"/>
      <c r="G13" s="147"/>
      <c r="H13" s="147"/>
      <c r="I13" s="64" t="str">
        <f>IF(OR(I9="",I11=""),"",MIN(I9,I11))</f>
        <v/>
      </c>
    </row>
    <row r="14" spans="2:10" ht="18.75" customHeight="1" thickBot="1">
      <c r="I14" s="85"/>
    </row>
    <row r="15" spans="2:10" ht="18.75" customHeight="1" thickBot="1">
      <c r="C15" s="147" t="s">
        <v>34</v>
      </c>
      <c r="D15" s="147"/>
      <c r="E15" s="147"/>
      <c r="F15" s="147"/>
      <c r="G15" s="147"/>
      <c r="H15" s="147"/>
      <c r="I15" s="5"/>
    </row>
    <row r="16" spans="2:10" ht="18.75" customHeight="1" thickBot="1"/>
    <row r="17" spans="1:10" ht="18.75" customHeight="1" thickBot="1">
      <c r="C17" s="148" t="s">
        <v>65</v>
      </c>
      <c r="D17" s="148"/>
      <c r="E17" s="148"/>
      <c r="F17" s="148"/>
      <c r="G17" s="148"/>
      <c r="H17" s="87" t="s">
        <v>35</v>
      </c>
      <c r="I17" s="49" t="e">
        <f>ROUND(I13*I15,2)</f>
        <v>#VALUE!</v>
      </c>
    </row>
    <row r="18" spans="1:10" ht="18.75" customHeight="1" thickBot="1"/>
    <row r="19" spans="1:10" ht="18.75" customHeight="1" thickBot="1">
      <c r="C19" s="148" t="s">
        <v>70</v>
      </c>
      <c r="D19" s="148"/>
      <c r="E19" s="148"/>
      <c r="F19" s="148"/>
      <c r="G19" s="148"/>
      <c r="H19" s="149"/>
      <c r="I19" s="8" t="str">
        <f>IF(C7="","",IF(C6='DB（削除禁止）'!BM4,VLOOKUP(C7,'DB（削除禁止）'!$BM:$BO,3,FALSE),IF(C6='DB（削除禁止）'!BM5,VLOOKUP(C7,'DB（削除禁止）'!$BS:$BU,3,FALSE),"")))</f>
        <v/>
      </c>
    </row>
    <row r="20" spans="1:10" ht="18.75" customHeight="1" thickBot="1"/>
    <row r="21" spans="1:10" ht="18.75" customHeight="1" thickBot="1">
      <c r="C21" s="148" t="s">
        <v>81</v>
      </c>
      <c r="D21" s="148"/>
      <c r="E21" s="148"/>
      <c r="F21" s="148"/>
      <c r="G21" s="148"/>
      <c r="H21" s="149"/>
      <c r="I21" s="65"/>
    </row>
    <row r="22" spans="1:10" ht="18.75" customHeight="1" thickBot="1"/>
    <row r="23" spans="1:10" ht="18.75" customHeight="1" thickBot="1">
      <c r="C23" s="148" t="s">
        <v>64</v>
      </c>
      <c r="D23" s="148"/>
      <c r="E23" s="148"/>
      <c r="F23" s="148"/>
      <c r="G23" s="148"/>
      <c r="H23" s="87" t="s">
        <v>36</v>
      </c>
      <c r="I23" s="49" t="str">
        <f>IF(I21="","",MIN(I19,I21))</f>
        <v/>
      </c>
    </row>
    <row r="24" spans="1:10" ht="18.75" customHeight="1" thickBot="1"/>
    <row r="25" spans="1:10" ht="18.75" customHeight="1" thickBot="1">
      <c r="C25" s="148" t="s">
        <v>67</v>
      </c>
      <c r="D25" s="148"/>
      <c r="E25" s="148"/>
      <c r="F25" s="148"/>
      <c r="G25" s="148"/>
      <c r="H25" s="87" t="s">
        <v>26</v>
      </c>
      <c r="I25" s="66" t="e">
        <f>ROUND(I17*I23,0)</f>
        <v>#VALUE!</v>
      </c>
    </row>
    <row r="26" spans="1:10" ht="18.75" customHeight="1">
      <c r="B26" s="140"/>
      <c r="C26" s="140"/>
      <c r="D26" s="140"/>
      <c r="E26" s="140"/>
      <c r="F26" s="140"/>
    </row>
    <row r="27" spans="1:10" ht="18.75" customHeight="1">
      <c r="B27" s="82"/>
      <c r="C27" s="82"/>
      <c r="D27" s="82"/>
      <c r="E27" s="82"/>
      <c r="F27" s="82"/>
    </row>
    <row r="28" spans="1:10" ht="18.75" customHeight="1">
      <c r="B28" s="141" t="s">
        <v>71</v>
      </c>
      <c r="C28" s="141"/>
      <c r="D28" s="141"/>
      <c r="E28" s="141"/>
      <c r="F28" s="141"/>
      <c r="G28" s="141"/>
      <c r="H28" s="141"/>
      <c r="I28" s="141"/>
      <c r="J28" s="83"/>
    </row>
    <row r="29" spans="1:10" ht="18.75" customHeight="1">
      <c r="A29" s="85" t="s">
        <v>27</v>
      </c>
      <c r="B29" s="141" t="s">
        <v>72</v>
      </c>
      <c r="C29" s="141"/>
      <c r="D29" s="141"/>
      <c r="E29" s="141"/>
      <c r="F29" s="141"/>
      <c r="G29" s="141"/>
      <c r="H29" s="141"/>
      <c r="I29" s="141"/>
      <c r="J29" s="83"/>
    </row>
    <row r="30" spans="1:10" ht="18.75" customHeight="1">
      <c r="B30" s="83"/>
      <c r="C30" s="83"/>
      <c r="D30" s="83"/>
      <c r="E30" s="83"/>
      <c r="F30" s="83"/>
      <c r="G30" s="83"/>
      <c r="H30" s="83"/>
      <c r="I30" s="2"/>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29" priority="9">
      <formula>IF(RIGHT(TEXT($I11,"0.#"),1)=".",FALSE,TRUE)</formula>
    </cfRule>
    <cfRule type="expression" dxfId="28" priority="10">
      <formula>IF(RIGHT(TEXT($I11,"0.#"),1)=".",TRUE,FALSE)</formula>
    </cfRule>
  </conditionalFormatting>
  <conditionalFormatting sqref="I13">
    <cfRule type="expression" dxfId="27" priority="7">
      <formula>IF(RIGHT(TEXT($I13,"0.#"),1)=".",FALSE,TRUE)</formula>
    </cfRule>
    <cfRule type="expression" dxfId="26" priority="8">
      <formula>IF(RIGHT(TEXT($I13,"0.#"),1)=".",TRUE,FALSE)</formula>
    </cfRule>
  </conditionalFormatting>
  <conditionalFormatting sqref="I21">
    <cfRule type="expression" dxfId="25" priority="5">
      <formula>IF(RIGHT(TEXT($I21,"0.#"),1)=".",FALSE,TRUE)</formula>
    </cfRule>
    <cfRule type="expression" dxfId="24" priority="6">
      <formula>IF(RIGHT(TEXT($I23,"0.#"),1)=".",TRUE,FALSE)</formula>
    </cfRule>
  </conditionalFormatting>
  <conditionalFormatting sqref="I23">
    <cfRule type="expression" dxfId="23" priority="3">
      <formula>IF(RIGHT(TEXT($I23,"0.#"),1)=".",FALSE,TRUE)</formula>
    </cfRule>
    <cfRule type="expression" dxfId="22" priority="4">
      <formula>IF(RIGHT(TEXT($I23,"0.#"),1)=".",TRUE,FALSE)</formula>
    </cfRule>
  </conditionalFormatting>
  <conditionalFormatting sqref="I17">
    <cfRule type="expression" dxfId="21" priority="1">
      <formula>IF(RIGHT(TEXT($I17,"0.#"),1)=".",FALSE,TRUE)</formula>
    </cfRule>
    <cfRule type="expression" dxfId="2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500-000000000000}">
          <x14:formula1>
            <xm:f>'DB（削除禁止）'!$BM$12:$BM$13</xm:f>
          </x14:formula1>
          <xm:sqref>C7:H7</xm:sqref>
        </x14:dataValidation>
        <x14:dataValidation type="list" allowBlank="1" showInputMessage="1" showErrorMessage="1" xr:uid="{00000000-0002-0000-1500-000001000000}">
          <x14:formula1>
            <xm:f>'DB（削除禁止）'!$BM$4:$BM$5</xm:f>
          </x14:formula1>
          <xm:sqref>C6:F6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6"/>
  <dimension ref="A1:I61"/>
  <sheetViews>
    <sheetView view="pageBreakPreview" zoomScale="85" zoomScaleNormal="85" zoomScaleSheetLayoutView="85" workbookViewId="0"/>
  </sheetViews>
  <sheetFormatPr defaultRowHeight="13.5"/>
  <cols>
    <col min="1" max="1" width="1.25" style="43" customWidth="1"/>
    <col min="2" max="2" width="13.875" style="43" bestFit="1" customWidth="1"/>
    <col min="3" max="3" width="20.5" style="43" bestFit="1" customWidth="1"/>
    <col min="4" max="8" width="9" style="43" customWidth="1"/>
    <col min="9" max="9" width="15" style="3" customWidth="1"/>
    <col min="10" max="16384" width="9" style="43"/>
  </cols>
  <sheetData>
    <row r="1" spans="2:9" ht="18.75" customHeight="1">
      <c r="G1" s="142" t="s">
        <v>31</v>
      </c>
      <c r="H1" s="142"/>
      <c r="I1" s="142"/>
    </row>
    <row r="2" spans="2:9" ht="40.5" customHeight="1">
      <c r="B2" s="143" t="s">
        <v>186</v>
      </c>
      <c r="C2" s="143"/>
      <c r="D2" s="143"/>
      <c r="E2" s="143"/>
      <c r="F2" s="143"/>
      <c r="G2" s="143"/>
      <c r="H2" s="143"/>
      <c r="I2" s="143"/>
    </row>
    <row r="3" spans="2:9" ht="18.75" customHeight="1">
      <c r="B3" s="41"/>
      <c r="C3" s="41"/>
      <c r="D3" s="41"/>
      <c r="E3" s="41"/>
      <c r="F3" s="41"/>
      <c r="G3" s="41"/>
      <c r="H3" s="41"/>
      <c r="I3" s="2"/>
    </row>
    <row r="4" spans="2:9" ht="18.75" customHeight="1">
      <c r="B4" s="6" t="s">
        <v>25</v>
      </c>
      <c r="C4" s="146"/>
      <c r="D4" s="146"/>
      <c r="E4" s="7"/>
      <c r="F4" s="7"/>
      <c r="G4" s="7"/>
      <c r="H4" s="7"/>
      <c r="I4" s="7"/>
    </row>
    <row r="5" spans="2:9" ht="18.75" customHeight="1">
      <c r="B5" s="6" t="s">
        <v>24</v>
      </c>
      <c r="C5" s="145"/>
      <c r="D5" s="145"/>
      <c r="E5" s="145"/>
      <c r="F5" s="42"/>
      <c r="G5" s="42"/>
      <c r="H5" s="42"/>
      <c r="I5" s="42"/>
    </row>
    <row r="6" spans="2:9" ht="18.75" customHeight="1">
      <c r="B6" s="6" t="s">
        <v>23</v>
      </c>
      <c r="C6" s="151" t="s">
        <v>228</v>
      </c>
      <c r="D6" s="151"/>
      <c r="E6" s="151"/>
      <c r="F6" s="151"/>
      <c r="G6" s="52"/>
      <c r="H6" s="52"/>
      <c r="I6" s="52"/>
    </row>
    <row r="7" spans="2:9" ht="18.75" customHeight="1">
      <c r="B7" s="6" t="s">
        <v>49</v>
      </c>
      <c r="C7" s="10"/>
      <c r="D7" s="42"/>
      <c r="E7" s="42"/>
      <c r="F7" s="42"/>
      <c r="G7" s="44"/>
      <c r="H7" s="44"/>
      <c r="I7" s="44"/>
    </row>
    <row r="8" spans="2:9" ht="18.75" customHeight="1" thickBot="1"/>
    <row r="9" spans="2:9" ht="18.75" customHeight="1" thickBot="1">
      <c r="C9" s="148" t="s">
        <v>28</v>
      </c>
      <c r="D9" s="148"/>
      <c r="E9" s="148"/>
      <c r="F9" s="148"/>
      <c r="G9" s="148"/>
      <c r="H9" s="67" t="s">
        <v>36</v>
      </c>
      <c r="I9" s="8" t="str">
        <f>IF(OR(C6="",C7=""),"",IF(C6='DB（削除禁止）'!BM4,VLOOKUP(C7,'DB（削除禁止）'!BM17:BN23,2,FALSE),IF(C6='DB（削除禁止）'!BM5,VLOOKUP(C7,'DB（削除禁止）'!$BS$12:$BT$18,2,FALSE),IF(C6='DB（削除禁止）'!BM6,VLOOKUP(C7,'DB（削除禁止）'!$BS$20:$BT$28,2,FALSE),IF(C6='DB（削除禁止）'!BM7,VLOOKUP(C7,'DB（削除禁止）'!$BS$12:$BT$18,2,FALSE),"")))))</f>
        <v/>
      </c>
    </row>
    <row r="10" spans="2:9" ht="18.75" customHeight="1" thickBot="1"/>
    <row r="11" spans="2:9" ht="18.75" customHeight="1" thickBot="1">
      <c r="C11" s="147" t="s">
        <v>29</v>
      </c>
      <c r="D11" s="147"/>
      <c r="E11" s="147"/>
      <c r="F11" s="147"/>
      <c r="G11" s="147"/>
      <c r="H11" s="152"/>
      <c r="I11" s="4">
        <v>1</v>
      </c>
    </row>
    <row r="12" spans="2:9" ht="18.75" customHeight="1" thickBot="1"/>
    <row r="13" spans="2:9" ht="18.75" customHeight="1" thickBot="1">
      <c r="C13" s="148" t="s">
        <v>30</v>
      </c>
      <c r="D13" s="148"/>
      <c r="E13" s="148"/>
      <c r="F13" s="148"/>
      <c r="G13" s="148"/>
      <c r="H13" s="70" t="s">
        <v>190</v>
      </c>
      <c r="I13" s="5"/>
    </row>
    <row r="14" spans="2:9" ht="18.75" customHeight="1" thickBot="1">
      <c r="I14" s="43"/>
    </row>
    <row r="15" spans="2:9" ht="18.75" customHeight="1" thickBot="1">
      <c r="C15" s="147" t="s">
        <v>66</v>
      </c>
      <c r="D15" s="147"/>
      <c r="E15" s="147"/>
      <c r="F15" s="147"/>
      <c r="G15" s="147"/>
      <c r="H15" s="67" t="s">
        <v>26</v>
      </c>
      <c r="I15" s="64" t="e">
        <f>ROUND(I9*I11*I13,0)</f>
        <v>#VALUE!</v>
      </c>
    </row>
    <row r="16" spans="2:9" ht="18.75" customHeight="1">
      <c r="H16" s="45"/>
    </row>
    <row r="17" spans="1:9" ht="18.75" customHeight="1"/>
    <row r="18" spans="1:9" ht="18.75" customHeight="1">
      <c r="B18" s="140" t="s">
        <v>37</v>
      </c>
      <c r="C18" s="140"/>
      <c r="D18" s="140"/>
      <c r="E18" s="140"/>
      <c r="F18" s="140"/>
      <c r="G18" s="140"/>
      <c r="H18" s="140"/>
      <c r="I18" s="140"/>
    </row>
    <row r="19" spans="1:9" ht="18.75" customHeight="1">
      <c r="A19" s="43" t="s">
        <v>27</v>
      </c>
      <c r="B19" s="140" t="s">
        <v>32</v>
      </c>
      <c r="C19" s="140"/>
      <c r="D19" s="140"/>
      <c r="E19" s="140"/>
      <c r="F19" s="140"/>
      <c r="G19" s="140"/>
      <c r="H19" s="140"/>
      <c r="I19" s="140"/>
    </row>
    <row r="20" spans="1:9" ht="18.75" customHeight="1">
      <c r="B20" s="41"/>
      <c r="C20" s="41"/>
      <c r="D20" s="41"/>
      <c r="E20" s="41"/>
      <c r="F20" s="41"/>
      <c r="G20" s="41"/>
      <c r="H20" s="41"/>
      <c r="I20" s="2"/>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C6:F6"/>
    <mergeCell ref="G1:I1"/>
    <mergeCell ref="B2:I2"/>
    <mergeCell ref="C4:D4"/>
    <mergeCell ref="C5:E5"/>
    <mergeCell ref="C11:H11"/>
    <mergeCell ref="C15:G15"/>
    <mergeCell ref="B18:I18"/>
    <mergeCell ref="B19:I19"/>
    <mergeCell ref="C13:G13"/>
  </mergeCells>
  <phoneticPr fontId="1"/>
  <printOptions horizontalCentered="1"/>
  <pageMargins left="0.70866141732283472" right="0.70866141732283472" top="0.74803149606299213" bottom="0.55118110236220474"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600-000000000000}">
          <x14:formula1>
            <xm:f>'DB（削除禁止）'!$BM$17:$BM$23</xm:f>
          </x14:formula1>
          <xm:sqref>C7</xm:sqref>
        </x14:dataValidation>
        <x14:dataValidation type="list" allowBlank="1" showInputMessage="1" showErrorMessage="1" xr:uid="{00000000-0002-0000-1600-000001000000}">
          <x14:formula1>
            <xm:f>'DB（削除禁止）'!$BM$4:$BM$5</xm:f>
          </x14:formula1>
          <xm:sqref>C6:F6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71"/>
  <sheetViews>
    <sheetView view="pageBreakPreview" zoomScaleNormal="100" zoomScaleSheetLayoutView="100" workbookViewId="0"/>
  </sheetViews>
  <sheetFormatPr defaultColWidth="9" defaultRowHeight="13.5"/>
  <cols>
    <col min="1" max="1" width="1.25" style="101" customWidth="1"/>
    <col min="2" max="2" width="13.875" style="101" bestFit="1" customWidth="1"/>
    <col min="3" max="3" width="14" style="101" customWidth="1"/>
    <col min="4" max="5" width="9" style="101"/>
    <col min="6" max="8" width="9" style="101" customWidth="1"/>
    <col min="9" max="9" width="15" style="3" customWidth="1"/>
    <col min="10" max="16384" width="9" style="101"/>
  </cols>
  <sheetData>
    <row r="1" spans="2:10" ht="18.75" customHeight="1">
      <c r="G1" s="142" t="s">
        <v>31</v>
      </c>
      <c r="H1" s="142"/>
      <c r="I1" s="142"/>
    </row>
    <row r="2" spans="2:10" ht="40.5" customHeight="1">
      <c r="B2" s="143" t="s">
        <v>186</v>
      </c>
      <c r="C2" s="143"/>
      <c r="D2" s="143"/>
      <c r="E2" s="143"/>
      <c r="F2" s="143"/>
      <c r="G2" s="143"/>
      <c r="H2" s="143"/>
      <c r="I2" s="143"/>
    </row>
    <row r="3" spans="2:10" ht="18.75" customHeight="1">
      <c r="B3" s="99"/>
      <c r="C3" s="99"/>
      <c r="D3" s="99"/>
      <c r="E3" s="99"/>
      <c r="F3" s="99"/>
      <c r="G3" s="99"/>
      <c r="H3" s="99"/>
      <c r="I3" s="2"/>
    </row>
    <row r="4" spans="2:10" ht="18.75" customHeight="1">
      <c r="B4" s="6" t="s">
        <v>25</v>
      </c>
      <c r="C4" s="146"/>
      <c r="D4" s="146"/>
      <c r="E4" s="7"/>
      <c r="F4" s="7"/>
      <c r="G4" s="7"/>
      <c r="H4" s="7"/>
      <c r="I4" s="7"/>
    </row>
    <row r="5" spans="2:10" ht="18.75" customHeight="1">
      <c r="B5" s="6" t="s">
        <v>24</v>
      </c>
      <c r="C5" s="145"/>
      <c r="D5" s="145"/>
      <c r="E5" s="145"/>
      <c r="F5" s="100"/>
      <c r="G5" s="100"/>
      <c r="H5" s="100"/>
      <c r="I5" s="100"/>
    </row>
    <row r="6" spans="2:10" ht="18.75" customHeight="1">
      <c r="B6" s="6" t="s">
        <v>23</v>
      </c>
      <c r="C6" s="151" t="s">
        <v>229</v>
      </c>
      <c r="D6" s="151"/>
      <c r="E6" s="151"/>
      <c r="F6" s="151"/>
      <c r="I6" s="101"/>
      <c r="J6" s="100"/>
    </row>
    <row r="7" spans="2:10" ht="18.75" customHeight="1">
      <c r="B7" s="6" t="s">
        <v>49</v>
      </c>
      <c r="C7" s="150"/>
      <c r="D7" s="150"/>
      <c r="E7" s="150"/>
      <c r="F7" s="150"/>
      <c r="G7" s="150"/>
      <c r="H7" s="150"/>
      <c r="I7" s="102"/>
      <c r="J7" s="102"/>
    </row>
    <row r="8" spans="2:10" ht="18.75" customHeight="1" thickBot="1"/>
    <row r="9" spans="2:10" ht="18.75" customHeight="1" thickBot="1">
      <c r="C9" s="147" t="s">
        <v>21</v>
      </c>
      <c r="D9" s="147"/>
      <c r="E9" s="147"/>
      <c r="F9" s="147"/>
      <c r="G9" s="147"/>
      <c r="H9" s="147"/>
      <c r="I9" s="8">
        <f>IF(C6='DB（削除禁止）'!BY3,'DB（削除禁止）'!BZ8,"")</f>
        <v>2300</v>
      </c>
    </row>
    <row r="10" spans="2:10" ht="18.75" customHeight="1" thickBot="1"/>
    <row r="11" spans="2:10" ht="18.75" customHeight="1" thickBot="1">
      <c r="C11" s="147" t="s">
        <v>22</v>
      </c>
      <c r="D11" s="147"/>
      <c r="E11" s="147"/>
      <c r="F11" s="147"/>
      <c r="G11" s="147"/>
      <c r="H11" s="147"/>
      <c r="I11" s="63"/>
    </row>
    <row r="12" spans="2:10" ht="18.75" customHeight="1" thickBot="1"/>
    <row r="13" spans="2:10" ht="18.75" customHeight="1" thickBot="1">
      <c r="C13" s="147" t="s">
        <v>33</v>
      </c>
      <c r="D13" s="147"/>
      <c r="E13" s="147"/>
      <c r="F13" s="147"/>
      <c r="G13" s="147"/>
      <c r="H13" s="147"/>
      <c r="I13" s="64" t="str">
        <f>IF(OR(I9="",I11=""),"",MIN(I9,I11))</f>
        <v/>
      </c>
    </row>
    <row r="14" spans="2:10" ht="18.75" customHeight="1" thickBot="1">
      <c r="I14" s="101"/>
    </row>
    <row r="15" spans="2:10" ht="18.75" customHeight="1" thickBot="1">
      <c r="C15" s="147" t="s">
        <v>34</v>
      </c>
      <c r="D15" s="147"/>
      <c r="E15" s="147"/>
      <c r="F15" s="147"/>
      <c r="G15" s="147"/>
      <c r="H15" s="147"/>
      <c r="I15" s="5"/>
    </row>
    <row r="16" spans="2:10" ht="18.75" customHeight="1" thickBot="1"/>
    <row r="17" spans="1:10" ht="18.75" customHeight="1" thickBot="1">
      <c r="C17" s="148" t="s">
        <v>65</v>
      </c>
      <c r="D17" s="148"/>
      <c r="E17" s="148"/>
      <c r="F17" s="148"/>
      <c r="G17" s="148"/>
      <c r="H17" s="103" t="s">
        <v>35</v>
      </c>
      <c r="I17" s="49" t="e">
        <f>ROUND(I13*I15,2)</f>
        <v>#VALUE!</v>
      </c>
    </row>
    <row r="18" spans="1:10" ht="18.75" customHeight="1" thickBot="1"/>
    <row r="19" spans="1:10" ht="18.75" customHeight="1" thickBot="1">
      <c r="C19" s="148" t="s">
        <v>70</v>
      </c>
      <c r="D19" s="148"/>
      <c r="E19" s="148"/>
      <c r="F19" s="148"/>
      <c r="G19" s="148"/>
      <c r="H19" s="149"/>
      <c r="I19" s="8" t="str">
        <f>IF(C7="","",IF(C6='DB（削除禁止）'!BY3,VLOOKUP(C7,'DB（削除禁止）'!BY:CA,3,FALSE),""))</f>
        <v/>
      </c>
    </row>
    <row r="20" spans="1:10" ht="18.75" customHeight="1" thickBot="1"/>
    <row r="21" spans="1:10" ht="18.75" customHeight="1" thickBot="1">
      <c r="C21" s="148" t="s">
        <v>81</v>
      </c>
      <c r="D21" s="148"/>
      <c r="E21" s="148"/>
      <c r="F21" s="148"/>
      <c r="G21" s="148"/>
      <c r="H21" s="149"/>
      <c r="I21" s="65"/>
    </row>
    <row r="22" spans="1:10" ht="18.75" customHeight="1" thickBot="1"/>
    <row r="23" spans="1:10" ht="18.75" customHeight="1" thickBot="1">
      <c r="C23" s="148" t="s">
        <v>64</v>
      </c>
      <c r="D23" s="148"/>
      <c r="E23" s="148"/>
      <c r="F23" s="148"/>
      <c r="G23" s="148"/>
      <c r="H23" s="103" t="s">
        <v>36</v>
      </c>
      <c r="I23" s="49" t="str">
        <f>IF(I21="","",MIN(I19,I21))</f>
        <v/>
      </c>
    </row>
    <row r="24" spans="1:10" ht="18.75" customHeight="1" thickBot="1"/>
    <row r="25" spans="1:10" ht="18.75" customHeight="1" thickBot="1">
      <c r="C25" s="148" t="s">
        <v>67</v>
      </c>
      <c r="D25" s="148"/>
      <c r="E25" s="148"/>
      <c r="F25" s="148"/>
      <c r="G25" s="148"/>
      <c r="H25" s="103" t="s">
        <v>26</v>
      </c>
      <c r="I25" s="66" t="e">
        <f>ROUND(I17*I23,0)</f>
        <v>#VALUE!</v>
      </c>
    </row>
    <row r="26" spans="1:10" ht="18.75" customHeight="1">
      <c r="B26" s="140"/>
      <c r="C26" s="140"/>
      <c r="D26" s="140"/>
      <c r="E26" s="140"/>
      <c r="F26" s="140"/>
    </row>
    <row r="27" spans="1:10" ht="18.75" customHeight="1">
      <c r="B27" s="98"/>
      <c r="C27" s="98"/>
      <c r="D27" s="98"/>
      <c r="E27" s="98"/>
      <c r="F27" s="98"/>
    </row>
    <row r="28" spans="1:10" ht="18.75" customHeight="1">
      <c r="B28" s="141" t="s">
        <v>71</v>
      </c>
      <c r="C28" s="141"/>
      <c r="D28" s="141"/>
      <c r="E28" s="141"/>
      <c r="F28" s="141"/>
      <c r="G28" s="141"/>
      <c r="H28" s="141"/>
      <c r="I28" s="141"/>
      <c r="J28" s="99"/>
    </row>
    <row r="29" spans="1:10" ht="18.75" customHeight="1">
      <c r="A29" s="101" t="s">
        <v>27</v>
      </c>
      <c r="B29" s="141" t="s">
        <v>72</v>
      </c>
      <c r="C29" s="141"/>
      <c r="D29" s="141"/>
      <c r="E29" s="141"/>
      <c r="F29" s="141"/>
      <c r="G29" s="141"/>
      <c r="H29" s="141"/>
      <c r="I29" s="141"/>
      <c r="J29" s="99"/>
    </row>
    <row r="30" spans="1:10" ht="18.75" customHeight="1">
      <c r="B30" s="99"/>
      <c r="C30" s="99"/>
      <c r="D30" s="99"/>
      <c r="E30" s="99"/>
      <c r="F30" s="99"/>
      <c r="G30" s="99"/>
      <c r="H30" s="99"/>
      <c r="I30" s="2"/>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C7:H7"/>
    <mergeCell ref="G1:I1"/>
    <mergeCell ref="B2:I2"/>
    <mergeCell ref="C4:D4"/>
    <mergeCell ref="C5:E5"/>
    <mergeCell ref="C6:F6"/>
    <mergeCell ref="B29:I29"/>
    <mergeCell ref="C9:H9"/>
    <mergeCell ref="C11:H11"/>
    <mergeCell ref="C13:H13"/>
    <mergeCell ref="C15:H15"/>
    <mergeCell ref="C17:G17"/>
    <mergeCell ref="C19:H19"/>
    <mergeCell ref="C21:H21"/>
    <mergeCell ref="C23:G23"/>
    <mergeCell ref="C25:G25"/>
    <mergeCell ref="B26:F26"/>
    <mergeCell ref="B28:I28"/>
  </mergeCells>
  <phoneticPr fontId="1"/>
  <conditionalFormatting sqref="I11">
    <cfRule type="expression" dxfId="19" priority="9">
      <formula>IF(RIGHT(TEXT($I11,"0.#"),1)=".",FALSE,TRUE)</formula>
    </cfRule>
    <cfRule type="expression" dxfId="18" priority="10">
      <formula>IF(RIGHT(TEXT($I11,"0.#"),1)=".",TRUE,FALSE)</formula>
    </cfRule>
  </conditionalFormatting>
  <conditionalFormatting sqref="I13">
    <cfRule type="expression" dxfId="17" priority="7">
      <formula>IF(RIGHT(TEXT($I13,"0.#"),1)=".",FALSE,TRUE)</formula>
    </cfRule>
    <cfRule type="expression" dxfId="16" priority="8">
      <formula>IF(RIGHT(TEXT($I13,"0.#"),1)=".",TRUE,FALSE)</formula>
    </cfRule>
  </conditionalFormatting>
  <conditionalFormatting sqref="I21">
    <cfRule type="expression" dxfId="15" priority="5">
      <formula>IF(RIGHT(TEXT($I21,"0.#"),1)=".",FALSE,TRUE)</formula>
    </cfRule>
    <cfRule type="expression" dxfId="14" priority="6">
      <formula>IF(RIGHT(TEXT($I23,"0.#"),1)=".",TRUE,FALSE)</formula>
    </cfRule>
  </conditionalFormatting>
  <conditionalFormatting sqref="I23">
    <cfRule type="expression" dxfId="13" priority="3">
      <formula>IF(RIGHT(TEXT($I23,"0.#"),1)=".",FALSE,TRUE)</formula>
    </cfRule>
    <cfRule type="expression" dxfId="12" priority="4">
      <formula>IF(RIGHT(TEXT($I23,"0.#"),1)=".",TRUE,FALSE)</formula>
    </cfRule>
  </conditionalFormatting>
  <conditionalFormatting sqref="I17">
    <cfRule type="expression" dxfId="11" priority="1">
      <formula>IF(RIGHT(TEXT($I17,"0.#"),1)=".",FALSE,TRUE)</formula>
    </cfRule>
    <cfRule type="expression" dxfId="10" priority="2">
      <formula>IF(RIGHT(TEXT($I17,"0.#"),1)=".",TRUE,FALSE)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700-000000000000}">
          <x14:formula1>
            <xm:f>'DB（削除禁止）'!$BY$3</xm:f>
          </x14:formula1>
          <xm:sqref>C6:F6</xm:sqref>
        </x14:dataValidation>
        <x14:dataValidation type="list" allowBlank="1" showInputMessage="1" showErrorMessage="1" xr:uid="{00000000-0002-0000-1700-000001000000}">
          <x14:formula1>
            <xm:f>'DB（削除禁止）'!$BM$12:$BM$13</xm:f>
          </x14:formula1>
          <xm:sqref>C7:H7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61"/>
  <sheetViews>
    <sheetView view="pageBreakPreview" zoomScale="85" zoomScaleNormal="85" zoomScaleSheetLayoutView="85" workbookViewId="0"/>
  </sheetViews>
  <sheetFormatPr defaultColWidth="9" defaultRowHeight="13.5"/>
  <cols>
    <col min="1" max="1" width="1.25" style="101" customWidth="1"/>
    <col min="2" max="2" width="13.875" style="101" bestFit="1" customWidth="1"/>
    <col min="3" max="3" width="14" style="101" customWidth="1"/>
    <col min="4" max="8" width="9" style="101" customWidth="1"/>
    <col min="9" max="9" width="15" style="3" customWidth="1"/>
    <col min="10" max="16384" width="9" style="101"/>
  </cols>
  <sheetData>
    <row r="1" spans="2:9" ht="18.75" customHeight="1">
      <c r="G1" s="142" t="s">
        <v>31</v>
      </c>
      <c r="H1" s="142"/>
      <c r="I1" s="142"/>
    </row>
    <row r="2" spans="2:9" ht="40.5" customHeight="1">
      <c r="B2" s="143" t="s">
        <v>186</v>
      </c>
      <c r="C2" s="143"/>
      <c r="D2" s="143"/>
      <c r="E2" s="143"/>
      <c r="F2" s="143"/>
      <c r="G2" s="143"/>
      <c r="H2" s="143"/>
      <c r="I2" s="143"/>
    </row>
    <row r="3" spans="2:9" ht="18.75" customHeight="1">
      <c r="B3" s="99"/>
      <c r="C3" s="99"/>
      <c r="D3" s="99"/>
      <c r="E3" s="99"/>
      <c r="F3" s="99"/>
      <c r="G3" s="99"/>
      <c r="H3" s="99"/>
      <c r="I3" s="2"/>
    </row>
    <row r="4" spans="2:9" ht="18.75" customHeight="1">
      <c r="B4" s="6" t="s">
        <v>25</v>
      </c>
      <c r="C4" s="146"/>
      <c r="D4" s="146"/>
      <c r="E4" s="7"/>
      <c r="F4" s="7"/>
      <c r="G4" s="7"/>
      <c r="H4" s="7"/>
      <c r="I4" s="7"/>
    </row>
    <row r="5" spans="2:9" ht="18.75" customHeight="1">
      <c r="B5" s="6" t="s">
        <v>24</v>
      </c>
      <c r="C5" s="145"/>
      <c r="D5" s="145"/>
      <c r="E5" s="145"/>
      <c r="F5" s="100"/>
      <c r="G5" s="100"/>
      <c r="H5" s="100"/>
      <c r="I5" s="100"/>
    </row>
    <row r="6" spans="2:9" ht="18.75" customHeight="1">
      <c r="B6" s="6" t="s">
        <v>23</v>
      </c>
      <c r="C6" s="151" t="s">
        <v>229</v>
      </c>
      <c r="D6" s="151"/>
      <c r="E6" s="151"/>
      <c r="F6" s="151"/>
      <c r="G6" s="100"/>
      <c r="H6" s="100"/>
      <c r="I6" s="100"/>
    </row>
    <row r="7" spans="2:9" ht="18.75" customHeight="1">
      <c r="B7" s="6" t="s">
        <v>49</v>
      </c>
      <c r="C7" s="105"/>
      <c r="D7" s="105"/>
      <c r="E7" s="105"/>
      <c r="F7" s="105"/>
      <c r="G7" s="110"/>
      <c r="H7" s="102"/>
      <c r="I7" s="102"/>
    </row>
    <row r="8" spans="2:9" ht="18.75" customHeight="1" thickBot="1"/>
    <row r="9" spans="2:9" ht="18.75" customHeight="1" thickBot="1">
      <c r="C9" s="148" t="s">
        <v>28</v>
      </c>
      <c r="D9" s="148"/>
      <c r="E9" s="148"/>
      <c r="F9" s="148"/>
      <c r="G9" s="148"/>
      <c r="H9" s="103" t="s">
        <v>36</v>
      </c>
      <c r="I9" s="4" t="str">
        <f>IF(OR(C6="",C7=""),"",IF(C6='DB（削除禁止）'!BY3,VLOOKUP(C7,'DB（削除禁止）'!$BY$11:$BZ$18,2,FALSE)))</f>
        <v/>
      </c>
    </row>
    <row r="10" spans="2:9" ht="18.75" customHeight="1" thickBot="1"/>
    <row r="11" spans="2:9" ht="18.75" customHeight="1" thickBot="1">
      <c r="C11" s="147" t="s">
        <v>29</v>
      </c>
      <c r="D11" s="147"/>
      <c r="E11" s="147"/>
      <c r="F11" s="147"/>
      <c r="G11" s="147"/>
      <c r="H11" s="152"/>
      <c r="I11" s="4">
        <v>1</v>
      </c>
    </row>
    <row r="12" spans="2:9" ht="18.75" customHeight="1" thickBot="1"/>
    <row r="13" spans="2:9" ht="18.75" customHeight="1" thickBot="1">
      <c r="C13" s="148" t="s">
        <v>30</v>
      </c>
      <c r="D13" s="148"/>
      <c r="E13" s="148"/>
      <c r="F13" s="148"/>
      <c r="G13" s="148"/>
      <c r="H13" s="103" t="s">
        <v>35</v>
      </c>
      <c r="I13" s="5"/>
    </row>
    <row r="14" spans="2:9" ht="18.75" customHeight="1" thickBot="1">
      <c r="I14" s="101"/>
    </row>
    <row r="15" spans="2:9" ht="18.75" customHeight="1" thickBot="1">
      <c r="C15" s="147" t="s">
        <v>66</v>
      </c>
      <c r="D15" s="147"/>
      <c r="E15" s="147"/>
      <c r="F15" s="147"/>
      <c r="G15" s="147"/>
      <c r="H15" s="103" t="s">
        <v>26</v>
      </c>
      <c r="I15" s="64" t="e">
        <f>ROUND(I9*I11*I13,0)</f>
        <v>#VALUE!</v>
      </c>
    </row>
    <row r="16" spans="2:9" ht="18.75" customHeight="1">
      <c r="H16" s="104"/>
    </row>
    <row r="17" spans="1:9" ht="18.75" customHeight="1"/>
    <row r="18" spans="1:9" ht="18.75" customHeight="1">
      <c r="B18" s="140" t="s">
        <v>37</v>
      </c>
      <c r="C18" s="140"/>
      <c r="D18" s="140"/>
      <c r="E18" s="140"/>
      <c r="F18" s="140"/>
      <c r="G18" s="140"/>
      <c r="H18" s="140"/>
      <c r="I18" s="140"/>
    </row>
    <row r="19" spans="1:9" ht="18.75" customHeight="1">
      <c r="A19" s="101" t="s">
        <v>27</v>
      </c>
      <c r="B19" s="140" t="s">
        <v>32</v>
      </c>
      <c r="C19" s="140"/>
      <c r="D19" s="140"/>
      <c r="E19" s="140"/>
      <c r="F19" s="140"/>
      <c r="G19" s="140"/>
      <c r="H19" s="140"/>
      <c r="I19" s="140"/>
    </row>
    <row r="20" spans="1:9" ht="18.75" customHeight="1"/>
    <row r="21" spans="1:9" ht="18.75" customHeight="1">
      <c r="B21" s="101" t="s">
        <v>71</v>
      </c>
    </row>
    <row r="22" spans="1:9" ht="18.75" customHeight="1"/>
    <row r="23" spans="1:9" ht="18.75" customHeight="1"/>
    <row r="24" spans="1:9" ht="18.75" customHeight="1"/>
    <row r="25" spans="1:9" ht="18.75" customHeight="1"/>
    <row r="26" spans="1:9" ht="18.75" customHeight="1"/>
    <row r="27" spans="1:9" ht="18.75" customHeight="1"/>
    <row r="28" spans="1:9" ht="18.75" customHeight="1"/>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1">
    <mergeCell ref="C9:G9"/>
    <mergeCell ref="G1:I1"/>
    <mergeCell ref="B2:I2"/>
    <mergeCell ref="C4:D4"/>
    <mergeCell ref="C5:E5"/>
    <mergeCell ref="C6:F6"/>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'DB（削除禁止）'!$BY$12:$BY$18</xm:f>
          </x14:formula1>
          <xm:sqref>C7</xm:sqref>
        </x14:dataValidation>
        <x14:dataValidation type="list" allowBlank="1" showInputMessage="1" showErrorMessage="1" xr:uid="{00000000-0002-0000-1800-000001000000}">
          <x14:formula1>
            <xm:f>'DB（削除禁止）'!$BY$3</xm:f>
          </x14:formula1>
          <xm:sqref>C6:F6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dimension ref="A1:J71"/>
  <sheetViews>
    <sheetView view="pageBreakPreview" zoomScale="85" zoomScaleNormal="85" zoomScaleSheetLayoutView="85" workbookViewId="0"/>
  </sheetViews>
  <sheetFormatPr defaultRowHeight="13.5"/>
  <cols>
    <col min="1" max="1" width="1.25" style="56" customWidth="1"/>
    <col min="2" max="2" width="13.875" style="56" bestFit="1" customWidth="1"/>
    <col min="3" max="3" width="14" style="56" customWidth="1"/>
    <col min="4" max="5" width="9" style="56"/>
    <col min="6" max="8" width="9" style="56" customWidth="1"/>
    <col min="9" max="9" width="15" style="3" customWidth="1"/>
    <col min="10" max="16384" width="9" style="56"/>
  </cols>
  <sheetData>
    <row r="1" spans="2:10" ht="18.75" customHeight="1">
      <c r="G1" s="142" t="s">
        <v>31</v>
      </c>
      <c r="H1" s="142"/>
      <c r="I1" s="142"/>
    </row>
    <row r="2" spans="2:10" ht="40.5" customHeight="1">
      <c r="B2" s="143" t="s">
        <v>186</v>
      </c>
      <c r="C2" s="143"/>
      <c r="D2" s="143"/>
      <c r="E2" s="143"/>
      <c r="F2" s="143"/>
      <c r="G2" s="143"/>
      <c r="H2" s="143"/>
      <c r="I2" s="143"/>
    </row>
    <row r="3" spans="2:10" ht="18.75" customHeight="1">
      <c r="B3" s="54"/>
      <c r="C3" s="54"/>
      <c r="D3" s="54"/>
      <c r="E3" s="54"/>
      <c r="F3" s="54"/>
      <c r="G3" s="54"/>
      <c r="H3" s="54"/>
      <c r="I3" s="2"/>
    </row>
    <row r="4" spans="2:10" ht="18.75" customHeight="1">
      <c r="B4" s="6" t="s">
        <v>25</v>
      </c>
      <c r="C4" s="146"/>
      <c r="D4" s="146"/>
      <c r="E4" s="7"/>
      <c r="F4" s="7"/>
      <c r="G4" s="7"/>
      <c r="H4" s="7"/>
      <c r="I4" s="7"/>
    </row>
    <row r="5" spans="2:10" ht="18.75" customHeight="1">
      <c r="B5" s="6" t="s">
        <v>24</v>
      </c>
      <c r="C5" s="145"/>
      <c r="D5" s="145"/>
      <c r="E5" s="145"/>
      <c r="F5" s="55"/>
      <c r="G5" s="55"/>
      <c r="H5" s="55"/>
      <c r="I5" s="55"/>
    </row>
    <row r="6" spans="2:10" ht="18.75" customHeight="1">
      <c r="B6" s="6" t="s">
        <v>23</v>
      </c>
      <c r="C6" s="144" t="s">
        <v>205</v>
      </c>
      <c r="D6" s="144"/>
      <c r="E6" s="144"/>
      <c r="F6" s="144"/>
      <c r="I6" s="56"/>
      <c r="J6" s="55"/>
    </row>
    <row r="7" spans="2:10" ht="18.75" customHeight="1">
      <c r="B7" s="6" t="s">
        <v>49</v>
      </c>
      <c r="C7" s="153"/>
      <c r="D7" s="153"/>
      <c r="E7" s="153"/>
      <c r="F7" s="153"/>
      <c r="G7" s="153"/>
      <c r="H7" s="153"/>
      <c r="I7" s="153"/>
      <c r="J7" s="57"/>
    </row>
    <row r="8" spans="2:10" ht="18.75" customHeight="1" thickBot="1">
      <c r="B8" s="6"/>
      <c r="I8" s="56"/>
      <c r="J8" s="57"/>
    </row>
    <row r="9" spans="2:10" ht="18.75" customHeight="1" thickBot="1">
      <c r="C9" s="147" t="s">
        <v>21</v>
      </c>
      <c r="D9" s="147"/>
      <c r="E9" s="147"/>
      <c r="F9" s="147"/>
      <c r="G9" s="147"/>
      <c r="H9" s="147"/>
      <c r="I9" s="8" t="str">
        <f>IF(C7="","",'DB（削除禁止）'!DI4)</f>
        <v/>
      </c>
    </row>
    <row r="10" spans="2:10" ht="18.75" customHeight="1" thickBot="1"/>
    <row r="11" spans="2:10" ht="18.75" customHeight="1" thickBot="1">
      <c r="C11" s="147" t="s">
        <v>22</v>
      </c>
      <c r="D11" s="147"/>
      <c r="E11" s="147"/>
      <c r="F11" s="147"/>
      <c r="G11" s="147"/>
      <c r="H11" s="147"/>
      <c r="I11" s="63"/>
    </row>
    <row r="12" spans="2:10" ht="18.75" customHeight="1" thickBot="1"/>
    <row r="13" spans="2:10" ht="18.75" customHeight="1" thickBot="1">
      <c r="C13" s="147" t="s">
        <v>33</v>
      </c>
      <c r="D13" s="147"/>
      <c r="E13" s="147"/>
      <c r="F13" s="147"/>
      <c r="G13" s="147"/>
      <c r="H13" s="147"/>
      <c r="I13" s="64" t="str">
        <f>IF(I11="","",MIN(I9,I11))</f>
        <v/>
      </c>
    </row>
    <row r="14" spans="2:10" ht="18.75" customHeight="1" thickBot="1">
      <c r="I14" s="56"/>
    </row>
    <row r="15" spans="2:10" ht="18.75" customHeight="1" thickBot="1">
      <c r="C15" s="147" t="s">
        <v>34</v>
      </c>
      <c r="D15" s="147"/>
      <c r="E15" s="147"/>
      <c r="F15" s="147"/>
      <c r="G15" s="147"/>
      <c r="H15" s="147"/>
      <c r="I15" s="5"/>
    </row>
    <row r="16" spans="2:10" ht="18.75" customHeight="1" thickBot="1"/>
    <row r="17" spans="1:10" ht="18.75" customHeight="1" thickBot="1">
      <c r="C17" s="148" t="s">
        <v>65</v>
      </c>
      <c r="D17" s="148"/>
      <c r="E17" s="148"/>
      <c r="F17" s="148"/>
      <c r="G17" s="148"/>
      <c r="H17" s="67" t="s">
        <v>35</v>
      </c>
      <c r="I17" s="49" t="e">
        <f>ROUND(I13*I15,2)</f>
        <v>#VALUE!</v>
      </c>
    </row>
    <row r="18" spans="1:10" ht="18.75" customHeight="1" thickBot="1"/>
    <row r="19" spans="1:10" ht="18.75" customHeight="1" thickBot="1">
      <c r="C19" s="148" t="s">
        <v>70</v>
      </c>
      <c r="D19" s="148"/>
      <c r="E19" s="148"/>
      <c r="F19" s="148"/>
      <c r="G19" s="148"/>
      <c r="H19" s="149"/>
      <c r="I19" s="8" t="str">
        <f>IF(C7="","",VLOOKUP(C7,'DB（削除禁止）'!DH4:DJ9,3,FALSE))</f>
        <v/>
      </c>
    </row>
    <row r="20" spans="1:10" ht="18.75" customHeight="1" thickBot="1"/>
    <row r="21" spans="1:10" ht="18.75" customHeight="1" thickBot="1">
      <c r="C21" s="148" t="s">
        <v>81</v>
      </c>
      <c r="D21" s="148"/>
      <c r="E21" s="148"/>
      <c r="F21" s="148"/>
      <c r="G21" s="148"/>
      <c r="H21" s="149"/>
      <c r="I21" s="65"/>
    </row>
    <row r="22" spans="1:10" ht="18.75" customHeight="1" thickBot="1"/>
    <row r="23" spans="1:10" ht="18.75" customHeight="1" thickBot="1">
      <c r="C23" s="148" t="s">
        <v>64</v>
      </c>
      <c r="D23" s="148"/>
      <c r="E23" s="148"/>
      <c r="F23" s="148"/>
      <c r="G23" s="148"/>
      <c r="H23" s="67" t="s">
        <v>36</v>
      </c>
      <c r="I23" s="49" t="str">
        <f>IF(I21="","",MIN(I19,I21))</f>
        <v/>
      </c>
    </row>
    <row r="24" spans="1:10" ht="18.75" customHeight="1" thickBot="1"/>
    <row r="25" spans="1:10" ht="18.75" customHeight="1" thickBot="1">
      <c r="C25" s="148" t="s">
        <v>67</v>
      </c>
      <c r="D25" s="148"/>
      <c r="E25" s="148"/>
      <c r="F25" s="148"/>
      <c r="G25" s="148"/>
      <c r="H25" s="67" t="s">
        <v>26</v>
      </c>
      <c r="I25" s="66" t="e">
        <f>ROUND(I17*I23,0)</f>
        <v>#VALUE!</v>
      </c>
    </row>
    <row r="26" spans="1:10" ht="18.75" customHeight="1">
      <c r="B26" s="140"/>
      <c r="C26" s="140"/>
      <c r="D26" s="140"/>
      <c r="E26" s="140"/>
      <c r="F26" s="140"/>
    </row>
    <row r="27" spans="1:10" ht="18.75" customHeight="1">
      <c r="B27" s="53"/>
      <c r="C27" s="53"/>
      <c r="D27" s="53"/>
      <c r="E27" s="53"/>
      <c r="F27" s="53"/>
    </row>
    <row r="28" spans="1:10" ht="18.75" customHeight="1">
      <c r="B28" s="141" t="s">
        <v>171</v>
      </c>
      <c r="C28" s="141"/>
      <c r="D28" s="141"/>
      <c r="E28" s="141"/>
      <c r="F28" s="141"/>
      <c r="G28" s="141"/>
      <c r="H28" s="141"/>
      <c r="I28" s="141"/>
      <c r="J28" s="54"/>
    </row>
    <row r="29" spans="1:10" ht="18.75" customHeight="1">
      <c r="A29" s="56" t="s">
        <v>27</v>
      </c>
      <c r="B29" s="141" t="s">
        <v>72</v>
      </c>
      <c r="C29" s="141"/>
      <c r="D29" s="141"/>
      <c r="E29" s="141"/>
      <c r="F29" s="141"/>
      <c r="G29" s="141"/>
      <c r="H29" s="141"/>
      <c r="I29" s="141"/>
      <c r="J29" s="54"/>
    </row>
    <row r="30" spans="1:10" ht="18.75" customHeight="1">
      <c r="B30" s="54"/>
      <c r="C30" s="54"/>
      <c r="D30" s="54"/>
      <c r="E30" s="54"/>
      <c r="F30" s="54"/>
      <c r="G30" s="54"/>
      <c r="H30" s="54"/>
      <c r="I30" s="2"/>
    </row>
    <row r="31" spans="1:10" ht="18.75" customHeight="1"/>
    <row r="32" spans="1: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sheetData>
  <mergeCells count="18">
    <mergeCell ref="B29:I29"/>
    <mergeCell ref="C9:H9"/>
    <mergeCell ref="C11:H11"/>
    <mergeCell ref="C13:H13"/>
    <mergeCell ref="C15:H15"/>
    <mergeCell ref="C17:G17"/>
    <mergeCell ref="C19:H19"/>
    <mergeCell ref="C23:G23"/>
    <mergeCell ref="C25:G25"/>
    <mergeCell ref="C7:I7"/>
    <mergeCell ref="C21:H21"/>
    <mergeCell ref="G1:I1"/>
    <mergeCell ref="B26:F26"/>
    <mergeCell ref="B28:I28"/>
    <mergeCell ref="B2:I2"/>
    <mergeCell ref="C4:D4"/>
    <mergeCell ref="C5:E5"/>
    <mergeCell ref="C6:F6"/>
  </mergeCells>
  <phoneticPr fontId="1"/>
  <conditionalFormatting sqref="I11">
    <cfRule type="expression" dxfId="9" priority="9">
      <formula>IF(RIGHT(TEXT($I11,"0.#"),1)=".",FALSE,TRUE)</formula>
    </cfRule>
    <cfRule type="expression" dxfId="8" priority="10">
      <formula>IF(RIGHT(TEXT($I11,"0.#"),1)=".",TRUE,FALSE)</formula>
    </cfRule>
  </conditionalFormatting>
  <conditionalFormatting sqref="I13">
    <cfRule type="expression" dxfId="7" priority="7">
      <formula>IF(RIGHT(TEXT($I13,"0.#"),1)=".",FALSE,TRUE)</formula>
    </cfRule>
    <cfRule type="expression" dxfId="6" priority="8">
      <formula>IF(RIGHT(TEXT($I13,"0.#"),1)=".",TRUE,FALSE)</formula>
    </cfRule>
  </conditionalFormatting>
  <conditionalFormatting sqref="I17">
    <cfRule type="expression" dxfId="5" priority="5">
      <formula>IF(RIGHT(TEXT($I17,"0.#"),1)=".",FALSE,TRUE)</formula>
    </cfRule>
    <cfRule type="expression" dxfId="4" priority="6">
      <formula>IF(RIGHT(TEXT($I17,"0.#"),1)=".",TRUE,FALSE)</formula>
    </cfRule>
  </conditionalFormatting>
  <conditionalFormatting sqref="I21">
    <cfRule type="expression" dxfId="3" priority="3">
      <formula>IF(RIGHT(TEXT($I21,"0.#"),1)=".",FALSE,TRUE)</formula>
    </cfRule>
    <cfRule type="expression" dxfId="2" priority="4">
      <formula>IF(RIGHT(TEXT($I23,"0.#"),1)=".",TRUE,FALSE)</formula>
    </cfRule>
  </conditionalFormatting>
  <conditionalFormatting sqref="I23">
    <cfRule type="expression" dxfId="1" priority="1">
      <formula>IF(RIGHT(TEXT($I23,"0.#"),1)=".",FALSE,TRUE)</formula>
    </cfRule>
    <cfRule type="expression" dxfId="0" priority="2">
      <formula>IF(RIGHT(TEXT($I23,"0.#"),1)=".",TRUE,FALSE)</formula>
    </cfRule>
  </conditionalFormatting>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E00-000000000000}">
          <x14:formula1>
            <xm:f>'DB（削除禁止）'!$DH$4:$DH$9</xm:f>
          </x14:formula1>
          <xm:sqref>C7:I7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61"/>
  <sheetViews>
    <sheetView view="pageBreakPreview" zoomScale="85" zoomScaleNormal="85" zoomScaleSheetLayoutView="85" workbookViewId="0">
      <selection activeCell="G27" sqref="G27"/>
    </sheetView>
  </sheetViews>
  <sheetFormatPr defaultColWidth="9" defaultRowHeight="13.5"/>
  <cols>
    <col min="1" max="1" width="1.25" style="85" customWidth="1"/>
    <col min="2" max="2" width="13.875" style="85" bestFit="1" customWidth="1"/>
    <col min="3" max="3" width="14" style="85" customWidth="1"/>
    <col min="4" max="8" width="9" style="85" customWidth="1"/>
    <col min="9" max="9" width="15" style="3" customWidth="1"/>
    <col min="10" max="16384" width="9" style="85"/>
  </cols>
  <sheetData>
    <row r="1" spans="2:9" ht="18.75" customHeight="1">
      <c r="G1" s="142" t="s">
        <v>31</v>
      </c>
      <c r="H1" s="142"/>
      <c r="I1" s="142"/>
    </row>
    <row r="2" spans="2:9" ht="40.5" customHeight="1">
      <c r="B2" s="143" t="s">
        <v>186</v>
      </c>
      <c r="C2" s="143"/>
      <c r="D2" s="143"/>
      <c r="E2" s="143"/>
      <c r="F2" s="143"/>
      <c r="G2" s="143"/>
      <c r="H2" s="143"/>
      <c r="I2" s="143"/>
    </row>
    <row r="3" spans="2:9" ht="18.75" customHeight="1">
      <c r="B3" s="83"/>
      <c r="C3" s="83"/>
      <c r="D3" s="83"/>
      <c r="E3" s="83"/>
      <c r="F3" s="83"/>
      <c r="G3" s="83"/>
      <c r="H3" s="83"/>
      <c r="I3" s="2"/>
    </row>
    <row r="4" spans="2:9" ht="18.75" customHeight="1">
      <c r="B4" s="6" t="s">
        <v>25</v>
      </c>
      <c r="C4" s="146"/>
      <c r="D4" s="146"/>
      <c r="E4" s="7"/>
      <c r="F4" s="7"/>
      <c r="G4" s="7"/>
      <c r="H4" s="7"/>
      <c r="I4" s="7"/>
    </row>
    <row r="5" spans="2:9" ht="18.75" customHeight="1">
      <c r="B5" s="6" t="s">
        <v>24</v>
      </c>
      <c r="C5" s="145"/>
      <c r="D5" s="145"/>
      <c r="E5" s="145"/>
      <c r="F5" s="84"/>
      <c r="G5" s="84"/>
      <c r="H5" s="84"/>
      <c r="I5" s="84"/>
    </row>
    <row r="6" spans="2:9" ht="18.75" customHeight="1">
      <c r="B6" s="6" t="s">
        <v>23</v>
      </c>
      <c r="C6" s="151" t="s">
        <v>243</v>
      </c>
      <c r="D6" s="151"/>
      <c r="E6" s="151"/>
      <c r="F6" s="151"/>
      <c r="G6" s="84"/>
      <c r="H6" s="84"/>
      <c r="I6" s="84"/>
    </row>
    <row r="7" spans="2:9" ht="18.75" customHeight="1">
      <c r="B7" s="6" t="s">
        <v>49</v>
      </c>
      <c r="C7" s="154"/>
      <c r="D7" s="154"/>
      <c r="E7" s="100"/>
      <c r="F7" s="100"/>
      <c r="G7" s="102"/>
      <c r="H7" s="86"/>
      <c r="I7" s="86"/>
    </row>
    <row r="8" spans="2:9" ht="18.75" customHeight="1" thickBot="1"/>
    <row r="9" spans="2:9" ht="18.75" customHeight="1" thickBot="1">
      <c r="C9" s="148" t="s">
        <v>28</v>
      </c>
      <c r="D9" s="148"/>
      <c r="E9" s="148"/>
      <c r="F9" s="148"/>
      <c r="G9" s="148"/>
      <c r="H9" s="87" t="s">
        <v>36</v>
      </c>
      <c r="I9" s="4" t="e">
        <f>VLOOKUP(C7,'DB（削除禁止）'!BM31:BN34,2,0)</f>
        <v>#N/A</v>
      </c>
    </row>
    <row r="10" spans="2:9" ht="18.75" customHeight="1" thickBot="1"/>
    <row r="11" spans="2:9" ht="18.75" customHeight="1" thickBot="1">
      <c r="C11" s="147" t="s">
        <v>29</v>
      </c>
      <c r="D11" s="147"/>
      <c r="E11" s="147"/>
      <c r="F11" s="147"/>
      <c r="G11" s="147"/>
      <c r="H11" s="147"/>
      <c r="I11" s="4">
        <v>1</v>
      </c>
    </row>
    <row r="12" spans="2:9" ht="18.75" customHeight="1" thickBot="1"/>
    <row r="13" spans="2:9" ht="18.75" customHeight="1" thickBot="1">
      <c r="C13" s="148" t="s">
        <v>30</v>
      </c>
      <c r="D13" s="148"/>
      <c r="E13" s="148"/>
      <c r="F13" s="148"/>
      <c r="G13" s="148"/>
      <c r="H13" s="87" t="s">
        <v>35</v>
      </c>
      <c r="I13" s="5">
        <v>1</v>
      </c>
    </row>
    <row r="14" spans="2:9" ht="18.75" customHeight="1" thickBot="1">
      <c r="I14" s="85"/>
    </row>
    <row r="15" spans="2:9" ht="18.75" customHeight="1" thickBot="1">
      <c r="C15" s="147" t="s">
        <v>66</v>
      </c>
      <c r="D15" s="147"/>
      <c r="E15" s="147"/>
      <c r="F15" s="147"/>
      <c r="G15" s="147"/>
      <c r="H15" s="87" t="s">
        <v>26</v>
      </c>
      <c r="I15" s="64" t="e">
        <f>ROUND(I9*I11*I13,0)</f>
        <v>#N/A</v>
      </c>
    </row>
    <row r="16" spans="2:9" ht="18.75" customHeight="1">
      <c r="H16" s="88"/>
    </row>
    <row r="17" spans="1:9" ht="18.75" customHeight="1"/>
    <row r="18" spans="1:9" ht="18.75" customHeight="1">
      <c r="B18" s="140" t="s">
        <v>37</v>
      </c>
      <c r="C18" s="140"/>
      <c r="D18" s="140"/>
      <c r="E18" s="140"/>
      <c r="F18" s="140"/>
      <c r="G18" s="140"/>
      <c r="H18" s="140"/>
      <c r="I18" s="140"/>
    </row>
    <row r="19" spans="1:9" ht="18.75" customHeight="1">
      <c r="A19" s="85" t="s">
        <v>27</v>
      </c>
      <c r="B19" s="140" t="s">
        <v>32</v>
      </c>
      <c r="C19" s="140"/>
      <c r="D19" s="140"/>
      <c r="E19" s="140"/>
      <c r="F19" s="140"/>
      <c r="G19" s="140"/>
      <c r="H19" s="140"/>
      <c r="I19" s="140"/>
    </row>
    <row r="20" spans="1:9" ht="18.75" customHeight="1">
      <c r="B20" s="83"/>
      <c r="C20" s="83"/>
      <c r="D20" s="83"/>
      <c r="E20" s="83"/>
      <c r="F20" s="83"/>
      <c r="G20" s="83"/>
      <c r="H20" s="83"/>
      <c r="I20" s="2"/>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85" t="s">
        <v>71</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9:G9"/>
    <mergeCell ref="G1:I1"/>
    <mergeCell ref="B2:I2"/>
    <mergeCell ref="C4:D4"/>
    <mergeCell ref="C5:E5"/>
    <mergeCell ref="C6:F6"/>
    <mergeCell ref="C7:D7"/>
    <mergeCell ref="C11:H11"/>
    <mergeCell ref="C13:G13"/>
    <mergeCell ref="C15:G15"/>
    <mergeCell ref="B18:I18"/>
    <mergeCell ref="B19:I19"/>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41E58FE-32DE-46F0-BA3D-5F16204EF553}">
          <x14:formula1>
            <xm:f>'DB（削除禁止）'!$BM$31:$BM$34</xm:f>
          </x14:formula1>
          <xm:sqref>C7:D7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1"/>
  <sheetViews>
    <sheetView view="pageBreakPreview" zoomScale="85" zoomScaleNormal="85" zoomScaleSheetLayoutView="85" workbookViewId="0"/>
  </sheetViews>
  <sheetFormatPr defaultColWidth="9" defaultRowHeight="13.5"/>
  <cols>
    <col min="1" max="1" width="1.25" style="113" customWidth="1"/>
    <col min="2" max="2" width="13.875" style="113" bestFit="1" customWidth="1"/>
    <col min="3" max="3" width="14" style="113" customWidth="1"/>
    <col min="4" max="8" width="9" style="113" customWidth="1"/>
    <col min="9" max="9" width="15" style="3" customWidth="1"/>
    <col min="10" max="16384" width="9" style="113"/>
  </cols>
  <sheetData>
    <row r="1" spans="2:9" ht="18.75" customHeight="1">
      <c r="G1" s="142" t="s">
        <v>31</v>
      </c>
      <c r="H1" s="142"/>
      <c r="I1" s="142"/>
    </row>
    <row r="2" spans="2:9" ht="40.5" customHeight="1">
      <c r="B2" s="143" t="s">
        <v>186</v>
      </c>
      <c r="C2" s="143"/>
      <c r="D2" s="143"/>
      <c r="E2" s="143"/>
      <c r="F2" s="143"/>
      <c r="G2" s="143"/>
      <c r="H2" s="143"/>
      <c r="I2" s="143"/>
    </row>
    <row r="3" spans="2:9" ht="18.75" customHeight="1">
      <c r="B3" s="112"/>
      <c r="C3" s="112"/>
      <c r="D3" s="112"/>
      <c r="E3" s="112"/>
      <c r="F3" s="112"/>
      <c r="G3" s="112"/>
      <c r="H3" s="112"/>
      <c r="I3" s="2"/>
    </row>
    <row r="4" spans="2:9" ht="18.75" customHeight="1">
      <c r="B4" s="6" t="s">
        <v>25</v>
      </c>
      <c r="C4" s="146"/>
      <c r="D4" s="146"/>
      <c r="E4" s="7"/>
      <c r="F4" s="7"/>
      <c r="G4" s="7"/>
      <c r="H4" s="7"/>
      <c r="I4" s="7"/>
    </row>
    <row r="5" spans="2:9" ht="18.75" customHeight="1">
      <c r="B5" s="6" t="s">
        <v>24</v>
      </c>
      <c r="C5" s="145"/>
      <c r="D5" s="145"/>
      <c r="E5" s="145"/>
      <c r="F5" s="111"/>
      <c r="G5" s="111"/>
      <c r="H5" s="111"/>
      <c r="I5" s="111"/>
    </row>
    <row r="6" spans="2:9" ht="18.75" customHeight="1">
      <c r="B6" s="6" t="s">
        <v>23</v>
      </c>
      <c r="C6" s="151" t="s">
        <v>227</v>
      </c>
      <c r="D6" s="151"/>
      <c r="E6" s="151"/>
      <c r="F6" s="151"/>
      <c r="G6" s="111"/>
      <c r="H6" s="111"/>
      <c r="I6" s="111"/>
    </row>
    <row r="7" spans="2:9" ht="18.75" customHeight="1">
      <c r="B7" s="6" t="s">
        <v>49</v>
      </c>
      <c r="C7" s="155"/>
      <c r="D7" s="155"/>
      <c r="E7" s="155"/>
      <c r="F7" s="155"/>
      <c r="G7" s="155"/>
      <c r="H7" s="114"/>
      <c r="I7" s="114"/>
    </row>
    <row r="8" spans="2:9" ht="18.75" customHeight="1" thickBot="1"/>
    <row r="9" spans="2:9" ht="18.75" customHeight="1" thickBot="1">
      <c r="C9" s="148" t="s">
        <v>28</v>
      </c>
      <c r="D9" s="148"/>
      <c r="E9" s="148"/>
      <c r="F9" s="148"/>
      <c r="G9" s="148"/>
      <c r="H9" s="115" t="s">
        <v>36</v>
      </c>
      <c r="I9" s="4" t="str">
        <f>IF(OR(C6="",C7=""),"",IF(C6='DB（削除禁止）'!EM10,VLOOKUP(C7,'DB（削除禁止）'!$EM$11:$EN$15,2,FALSE)))</f>
        <v/>
      </c>
    </row>
    <row r="10" spans="2:9" ht="18.75" customHeight="1" thickBot="1"/>
    <row r="11" spans="2:9" ht="18.75" customHeight="1" thickBot="1">
      <c r="C11" s="147" t="s">
        <v>29</v>
      </c>
      <c r="D11" s="147"/>
      <c r="E11" s="147"/>
      <c r="F11" s="147"/>
      <c r="G11" s="147"/>
      <c r="H11" s="147"/>
      <c r="I11" s="119">
        <v>1</v>
      </c>
    </row>
    <row r="12" spans="2:9" ht="18.75" customHeight="1" thickBot="1"/>
    <row r="13" spans="2:9" ht="18.75" customHeight="1" thickBot="1">
      <c r="C13" s="148" t="s">
        <v>30</v>
      </c>
      <c r="D13" s="148"/>
      <c r="E13" s="148"/>
      <c r="F13" s="148"/>
      <c r="G13" s="148"/>
      <c r="H13" s="115" t="s">
        <v>35</v>
      </c>
      <c r="I13" s="5"/>
    </row>
    <row r="14" spans="2:9" ht="18.75" customHeight="1" thickBot="1">
      <c r="I14" s="113"/>
    </row>
    <row r="15" spans="2:9" ht="18.75" customHeight="1" thickBot="1">
      <c r="C15" s="147" t="s">
        <v>66</v>
      </c>
      <c r="D15" s="147"/>
      <c r="E15" s="147"/>
      <c r="F15" s="147"/>
      <c r="G15" s="147"/>
      <c r="H15" s="115" t="s">
        <v>26</v>
      </c>
      <c r="I15" s="64" t="e">
        <f>ROUND(I9*I11*I13,0)</f>
        <v>#VALUE!</v>
      </c>
    </row>
    <row r="16" spans="2:9" ht="18.75" customHeight="1">
      <c r="H16" s="116"/>
    </row>
    <row r="17" spans="1:9" ht="18.75" customHeight="1"/>
    <row r="18" spans="1:9" ht="18.75" customHeight="1">
      <c r="B18" s="140" t="s">
        <v>37</v>
      </c>
      <c r="C18" s="140"/>
      <c r="D18" s="140"/>
      <c r="E18" s="140"/>
      <c r="F18" s="140"/>
      <c r="G18" s="140"/>
      <c r="H18" s="140"/>
      <c r="I18" s="140"/>
    </row>
    <row r="19" spans="1:9" ht="18.75" customHeight="1">
      <c r="A19" s="113" t="s">
        <v>27</v>
      </c>
      <c r="B19" s="140" t="s">
        <v>32</v>
      </c>
      <c r="C19" s="140"/>
      <c r="D19" s="140"/>
      <c r="E19" s="140"/>
      <c r="F19" s="140"/>
      <c r="G19" s="140"/>
      <c r="H19" s="140"/>
      <c r="I19" s="140"/>
    </row>
    <row r="20" spans="1:9" ht="18.75" customHeight="1">
      <c r="B20" s="112"/>
      <c r="C20" s="112"/>
      <c r="D20" s="112"/>
      <c r="E20" s="112"/>
      <c r="F20" s="112"/>
      <c r="G20" s="112"/>
      <c r="H20" s="112"/>
      <c r="I20" s="2"/>
    </row>
    <row r="21" spans="1:9" ht="18.75" customHeight="1"/>
    <row r="22" spans="1:9" ht="18.75" customHeight="1"/>
    <row r="23" spans="1:9" ht="18.75" customHeight="1"/>
    <row r="24" spans="1:9" ht="18.75" customHeight="1"/>
    <row r="25" spans="1:9" ht="18.75" customHeight="1"/>
    <row r="26" spans="1:9" ht="18.75" customHeight="1"/>
    <row r="27" spans="1:9" ht="18.75" customHeight="1"/>
    <row r="28" spans="1:9" ht="18.75" customHeight="1">
      <c r="B28" s="113" t="s">
        <v>71</v>
      </c>
    </row>
    <row r="29" spans="1:9" ht="18.75" customHeight="1"/>
    <row r="30" spans="1:9" ht="18.75" customHeight="1"/>
    <row r="31" spans="1:9" ht="18.75" customHeight="1"/>
    <row r="32" spans="1:9"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sheetData>
  <dataConsolidate/>
  <mergeCells count="12">
    <mergeCell ref="C11:H11"/>
    <mergeCell ref="C13:G13"/>
    <mergeCell ref="C15:G15"/>
    <mergeCell ref="B18:I18"/>
    <mergeCell ref="B19:I19"/>
    <mergeCell ref="C9:G9"/>
    <mergeCell ref="C7:G7"/>
    <mergeCell ref="G1:I1"/>
    <mergeCell ref="B2:I2"/>
    <mergeCell ref="C4:D4"/>
    <mergeCell ref="C5:E5"/>
    <mergeCell ref="C6:F6"/>
  </mergeCells>
  <phoneticPr fontId="1"/>
  <printOptions horizontalCentered="1"/>
  <pageMargins left="0.70866141732283472" right="0.70866141732283472" top="0.74803149606299213"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0B296F-0664-4834-B7C5-3A223DCB2DBD}">
          <x14:formula1>
            <xm:f>'DB（削除禁止）'!$EM$12:$EM$15</xm:f>
          </x14:formula1>
          <xm:sqref>C7:G7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
    <tabColor theme="0" tint="-0.499984740745262"/>
  </sheetPr>
  <dimension ref="A1:EP53"/>
  <sheetViews>
    <sheetView view="pageBreakPreview" topLeftCell="BH7" zoomScale="90" zoomScaleNormal="85" zoomScaleSheetLayoutView="90" workbookViewId="0">
      <selection activeCell="BM29" sqref="BM29"/>
    </sheetView>
  </sheetViews>
  <sheetFormatPr defaultRowHeight="15" customHeight="1"/>
  <cols>
    <col min="1" max="1" width="7.125" style="1" bestFit="1" customWidth="1"/>
    <col min="2" max="2" width="2.625" style="1" bestFit="1" customWidth="1"/>
    <col min="3" max="3" width="59.875" style="1" bestFit="1" customWidth="1"/>
    <col min="4" max="4" width="9" style="1"/>
    <col min="5" max="5" width="3.625" style="1" customWidth="1"/>
    <col min="6" max="6" width="7.125" style="1" bestFit="1" customWidth="1"/>
    <col min="7" max="7" width="2.625" style="1" bestFit="1" customWidth="1"/>
    <col min="8" max="8" width="48.25" style="1" bestFit="1" customWidth="1"/>
    <col min="9" max="9" width="9" style="1" bestFit="1" customWidth="1"/>
    <col min="10" max="10" width="3.625" style="1" customWidth="1"/>
    <col min="11" max="11" width="7.125" style="1" bestFit="1" customWidth="1"/>
    <col min="12" max="12" width="2.625" style="1" bestFit="1" customWidth="1"/>
    <col min="13" max="13" width="26" style="1" bestFit="1" customWidth="1"/>
    <col min="14" max="14" width="11.625" style="9" bestFit="1" customWidth="1"/>
    <col min="15" max="15" width="3.625" style="1" customWidth="1"/>
    <col min="16" max="16" width="7.125" style="1" bestFit="1" customWidth="1"/>
    <col min="17" max="17" width="2.625" style="1" bestFit="1" customWidth="1"/>
    <col min="18" max="18" width="30.125" style="1" bestFit="1" customWidth="1"/>
    <col min="19" max="19" width="12.75" style="1" bestFit="1" customWidth="1"/>
    <col min="20" max="20" width="3.625" style="1" customWidth="1"/>
    <col min="21" max="21" width="7.125" style="1" bestFit="1" customWidth="1"/>
    <col min="22" max="22" width="2.625" style="1" bestFit="1" customWidth="1"/>
    <col min="23" max="23" width="28.625" style="1" bestFit="1" customWidth="1"/>
    <col min="24" max="24" width="11.625" style="1" bestFit="1" customWidth="1"/>
    <col min="25" max="25" width="26.25" style="1" bestFit="1" customWidth="1"/>
    <col min="26" max="26" width="3.625" style="1" customWidth="1"/>
    <col min="27" max="27" width="7.125" style="1" bestFit="1" customWidth="1"/>
    <col min="28" max="28" width="2.625" style="1" bestFit="1" customWidth="1"/>
    <col min="29" max="29" width="33.875" style="1" bestFit="1" customWidth="1"/>
    <col min="30" max="30" width="3.625" style="1" customWidth="1"/>
    <col min="31" max="31" width="7.125" style="1" bestFit="1" customWidth="1"/>
    <col min="32" max="32" width="2.625" style="1" bestFit="1" customWidth="1"/>
    <col min="33" max="33" width="32.75" style="1" bestFit="1" customWidth="1"/>
    <col min="34" max="34" width="3.625" style="1" customWidth="1"/>
    <col min="35" max="35" width="7.125" style="1" bestFit="1" customWidth="1"/>
    <col min="36" max="36" width="2.625" style="1" bestFit="1" customWidth="1"/>
    <col min="37" max="37" width="27.625" style="1" bestFit="1" customWidth="1"/>
    <col min="38" max="38" width="3.625" style="1" customWidth="1"/>
    <col min="39" max="39" width="7.125" style="1" bestFit="1" customWidth="1"/>
    <col min="40" max="40" width="2.625" style="1" bestFit="1" customWidth="1"/>
    <col min="41" max="41" width="38.25" style="1" bestFit="1" customWidth="1"/>
    <col min="42" max="42" width="9" style="1" bestFit="1" customWidth="1"/>
    <col min="43" max="43" width="3.625" style="1" customWidth="1"/>
    <col min="44" max="44" width="7.125" style="1" bestFit="1" customWidth="1"/>
    <col min="45" max="45" width="3.5" style="1" bestFit="1" customWidth="1"/>
    <col min="46" max="46" width="38.25" style="1" bestFit="1" customWidth="1"/>
    <col min="47" max="47" width="9" style="1" bestFit="1" customWidth="1"/>
    <col min="48" max="48" width="3.625" style="1" customWidth="1"/>
    <col min="49" max="49" width="7.125" style="1" bestFit="1" customWidth="1"/>
    <col min="50" max="50" width="3.5" style="1" bestFit="1" customWidth="1"/>
    <col min="51" max="51" width="29.625" style="1" bestFit="1" customWidth="1"/>
    <col min="52" max="52" width="3.625" style="1" customWidth="1"/>
    <col min="53" max="53" width="7.125" style="1" bestFit="1" customWidth="1"/>
    <col min="54" max="54" width="3.5" style="1" bestFit="1" customWidth="1"/>
    <col min="55" max="55" width="25.75" style="1" bestFit="1" customWidth="1"/>
    <col min="56" max="56" width="5.875" style="1" bestFit="1" customWidth="1"/>
    <col min="57" max="57" width="3.625" style="1" customWidth="1"/>
    <col min="58" max="58" width="7.125" style="1" bestFit="1" customWidth="1"/>
    <col min="59" max="59" width="3.5" style="1" bestFit="1" customWidth="1"/>
    <col min="60" max="60" width="80.875" style="1" bestFit="1" customWidth="1"/>
    <col min="61" max="61" width="10.25" style="1" bestFit="1" customWidth="1"/>
    <col min="62" max="62" width="3.625" style="1" customWidth="1"/>
    <col min="63" max="63" width="7.125" style="1" bestFit="1" customWidth="1"/>
    <col min="64" max="64" width="3.5" style="1" bestFit="1" customWidth="1"/>
    <col min="65" max="65" width="58.375" style="1" bestFit="1" customWidth="1"/>
    <col min="66" max="66" width="11.375" style="1" bestFit="1" customWidth="1"/>
    <col min="67" max="67" width="9" style="1"/>
    <col min="68" max="68" width="3.5" style="1" customWidth="1"/>
    <col min="69" max="69" width="7.125" style="1" bestFit="1" customWidth="1"/>
    <col min="70" max="70" width="3.5" style="1" customWidth="1"/>
    <col min="71" max="71" width="58.375" style="1" bestFit="1" customWidth="1"/>
    <col min="72" max="72" width="12.625" style="1" bestFit="1" customWidth="1"/>
    <col min="73" max="73" width="9" style="1" bestFit="1" customWidth="1"/>
    <col min="74" max="74" width="3.75" style="1" customWidth="1"/>
    <col min="75" max="75" width="7.125" style="1" bestFit="1" customWidth="1"/>
    <col min="76" max="76" width="3.5" style="1" customWidth="1"/>
    <col min="77" max="77" width="58.375" style="1" bestFit="1" customWidth="1"/>
    <col min="78" max="78" width="12.625" style="1" bestFit="1" customWidth="1"/>
    <col min="79" max="79" width="9" style="1" bestFit="1" customWidth="1"/>
    <col min="80" max="80" width="3.75" style="1" customWidth="1"/>
    <col min="81" max="81" width="7.125" style="1" bestFit="1" customWidth="1"/>
    <col min="82" max="82" width="3.5" style="1" customWidth="1"/>
    <col min="83" max="83" width="58.375" style="1" bestFit="1" customWidth="1"/>
    <col min="84" max="84" width="11.375" style="1" bestFit="1" customWidth="1"/>
    <col min="85" max="85" width="9" style="1" bestFit="1" customWidth="1"/>
    <col min="86" max="86" width="3.75" style="1" customWidth="1"/>
    <col min="87" max="87" width="7.125" style="1" bestFit="1" customWidth="1"/>
    <col min="88" max="88" width="3.5" style="1" customWidth="1"/>
    <col min="89" max="89" width="23.5" style="1" bestFit="1" customWidth="1"/>
    <col min="90" max="90" width="3.5" style="1" customWidth="1"/>
    <col min="91" max="91" width="7.125" style="1" bestFit="1" customWidth="1"/>
    <col min="92" max="92" width="3.5" style="1" customWidth="1"/>
    <col min="93" max="93" width="21.375" style="1" bestFit="1" customWidth="1"/>
    <col min="94" max="94" width="3.5" style="1" customWidth="1"/>
    <col min="95" max="95" width="7.125" style="1" bestFit="1" customWidth="1"/>
    <col min="96" max="96" width="3.5" style="1" customWidth="1"/>
    <col min="97" max="97" width="23.5" style="1" bestFit="1" customWidth="1"/>
    <col min="98" max="98" width="3.5" style="1" customWidth="1"/>
    <col min="99" max="99" width="7.125" style="1" customWidth="1"/>
    <col min="100" max="100" width="3.5" style="1" customWidth="1"/>
    <col min="101" max="101" width="21.375" style="1" bestFit="1" customWidth="1"/>
    <col min="102" max="102" width="5.25" style="1" bestFit="1" customWidth="1"/>
    <col min="103" max="103" width="3.625" style="1" customWidth="1"/>
    <col min="104" max="104" width="7.125" style="1" bestFit="1" customWidth="1"/>
    <col min="105" max="105" width="3.5" style="1" customWidth="1"/>
    <col min="106" max="106" width="39.875" style="1" bestFit="1" customWidth="1"/>
    <col min="107" max="107" width="9.5" style="1" bestFit="1" customWidth="1"/>
    <col min="108" max="108" width="10.25" style="1" bestFit="1" customWidth="1"/>
    <col min="109" max="109" width="3.5" style="1" customWidth="1"/>
    <col min="110" max="110" width="7.125" style="1" bestFit="1" customWidth="1"/>
    <col min="111" max="111" width="3.5" style="1" customWidth="1"/>
    <col min="112" max="112" width="66.75" style="1" bestFit="1" customWidth="1"/>
    <col min="113" max="114" width="9" style="1" bestFit="1" customWidth="1"/>
    <col min="115" max="115" width="3.5" style="1" customWidth="1"/>
    <col min="116" max="116" width="7.125" style="1" bestFit="1" customWidth="1"/>
    <col min="117" max="117" width="3.5" style="1" customWidth="1"/>
    <col min="118" max="118" width="40.125" style="1" bestFit="1" customWidth="1"/>
    <col min="119" max="119" width="13.5" style="9" bestFit="1" customWidth="1"/>
    <col min="120" max="120" width="3" style="1" customWidth="1"/>
    <col min="121" max="121" width="7.125" style="1" bestFit="1" customWidth="1"/>
    <col min="122" max="122" width="3.5" style="1" customWidth="1"/>
    <col min="123" max="123" width="24.125" style="1" bestFit="1" customWidth="1"/>
    <col min="124" max="124" width="3.5" style="1" customWidth="1"/>
    <col min="125" max="125" width="7.125" style="1" bestFit="1" customWidth="1"/>
    <col min="126" max="126" width="3.5" style="1" customWidth="1"/>
    <col min="127" max="127" width="27.625" style="1" bestFit="1" customWidth="1"/>
    <col min="128" max="128" width="3.5" style="1" customWidth="1"/>
    <col min="129" max="129" width="7.125" style="1" bestFit="1" customWidth="1"/>
    <col min="130" max="130" width="3.5" style="1" customWidth="1"/>
    <col min="131" max="131" width="27.625" style="1" bestFit="1" customWidth="1"/>
    <col min="132" max="132" width="3.5" style="1" customWidth="1"/>
    <col min="133" max="133" width="7.125" style="1" bestFit="1" customWidth="1"/>
    <col min="134" max="134" width="3.5" style="1" customWidth="1"/>
    <col min="135" max="135" width="27.625" style="1" bestFit="1" customWidth="1"/>
    <col min="136" max="136" width="3.5" style="1" customWidth="1"/>
    <col min="137" max="137" width="7.125" style="1" bestFit="1" customWidth="1"/>
    <col min="138" max="138" width="3.5" style="1" customWidth="1"/>
    <col min="139" max="139" width="27.625" style="1" bestFit="1" customWidth="1"/>
    <col min="140" max="140" width="3.5" style="1" customWidth="1"/>
    <col min="141" max="141" width="7.125" style="1" bestFit="1" customWidth="1"/>
    <col min="142" max="142" width="3.5" style="1" customWidth="1"/>
    <col min="143" max="143" width="58.375" style="1" bestFit="1" customWidth="1"/>
    <col min="144" max="144" width="11.375" style="1" bestFit="1" customWidth="1"/>
    <col min="145" max="145" width="9" style="1" bestFit="1" customWidth="1"/>
    <col min="146" max="146" width="3.75" style="1" customWidth="1"/>
    <col min="147" max="16384" width="9" style="1"/>
  </cols>
  <sheetData>
    <row r="1" spans="1:146" ht="15" customHeight="1">
      <c r="A1" s="1" t="s">
        <v>139</v>
      </c>
      <c r="B1" s="1">
        <v>1</v>
      </c>
      <c r="C1" s="1" t="s">
        <v>0</v>
      </c>
      <c r="F1" s="1" t="s">
        <v>140</v>
      </c>
      <c r="G1" s="1">
        <v>2</v>
      </c>
      <c r="H1" s="1" t="s">
        <v>1</v>
      </c>
      <c r="K1" s="1" t="s">
        <v>140</v>
      </c>
      <c r="L1" s="1">
        <v>3</v>
      </c>
      <c r="M1" s="1" t="s">
        <v>2</v>
      </c>
      <c r="P1" s="1" t="s">
        <v>140</v>
      </c>
      <c r="Q1" s="1">
        <v>4</v>
      </c>
      <c r="R1" s="1" t="s">
        <v>3</v>
      </c>
      <c r="U1" s="1" t="s">
        <v>140</v>
      </c>
      <c r="V1" s="1">
        <v>5</v>
      </c>
      <c r="W1" s="1" t="s">
        <v>4</v>
      </c>
      <c r="AA1" s="1" t="s">
        <v>140</v>
      </c>
      <c r="AB1" s="1">
        <v>6</v>
      </c>
      <c r="AC1" s="1" t="s">
        <v>56</v>
      </c>
      <c r="AE1" s="1" t="s">
        <v>140</v>
      </c>
      <c r="AF1" s="1">
        <v>7</v>
      </c>
      <c r="AG1" s="1" t="s">
        <v>5</v>
      </c>
      <c r="AI1" s="1" t="s">
        <v>140</v>
      </c>
      <c r="AJ1" s="1">
        <v>8</v>
      </c>
      <c r="AK1" s="1" t="s">
        <v>6</v>
      </c>
      <c r="AM1" s="1" t="s">
        <v>140</v>
      </c>
      <c r="AN1" s="1">
        <v>9</v>
      </c>
      <c r="AO1" s="1" t="s">
        <v>7</v>
      </c>
      <c r="AR1" s="1" t="s">
        <v>140</v>
      </c>
      <c r="AS1" s="1">
        <v>10</v>
      </c>
      <c r="AT1" s="1" t="s">
        <v>8</v>
      </c>
      <c r="AW1" s="1" t="s">
        <v>140</v>
      </c>
      <c r="AX1" s="1">
        <v>11</v>
      </c>
      <c r="AY1" s="1" t="s">
        <v>9</v>
      </c>
      <c r="BA1" s="1" t="s">
        <v>140</v>
      </c>
      <c r="BB1" s="1">
        <v>12</v>
      </c>
      <c r="BC1" s="1" t="s">
        <v>10</v>
      </c>
      <c r="BF1" s="1" t="s">
        <v>140</v>
      </c>
      <c r="BG1" s="1">
        <v>13</v>
      </c>
      <c r="BH1" s="73" t="s">
        <v>11</v>
      </c>
      <c r="BK1" s="1" t="s">
        <v>139</v>
      </c>
      <c r="BL1" s="1">
        <v>14</v>
      </c>
      <c r="BM1" s="1" t="s">
        <v>12</v>
      </c>
      <c r="BQ1" s="1" t="s">
        <v>139</v>
      </c>
      <c r="BR1" s="1">
        <v>15</v>
      </c>
      <c r="BS1" s="1" t="s">
        <v>13</v>
      </c>
      <c r="BW1" s="1" t="s">
        <v>139</v>
      </c>
      <c r="BX1" s="1">
        <v>16</v>
      </c>
      <c r="BY1" s="1" t="s">
        <v>213</v>
      </c>
      <c r="CC1" s="1" t="s">
        <v>139</v>
      </c>
      <c r="CD1" s="1">
        <v>30</v>
      </c>
      <c r="CE1" s="1" t="s">
        <v>194</v>
      </c>
      <c r="CI1" s="1" t="s">
        <v>140</v>
      </c>
      <c r="CJ1" s="1">
        <v>17</v>
      </c>
      <c r="CK1" s="1" t="s">
        <v>14</v>
      </c>
      <c r="CM1" s="1" t="s">
        <v>140</v>
      </c>
      <c r="CN1" s="1">
        <v>18</v>
      </c>
      <c r="CO1" s="1" t="s">
        <v>15</v>
      </c>
      <c r="CQ1" s="1" t="s">
        <v>140</v>
      </c>
      <c r="CR1" s="1">
        <v>19</v>
      </c>
      <c r="CS1" s="1" t="s">
        <v>16</v>
      </c>
      <c r="CU1" s="1" t="s">
        <v>139</v>
      </c>
      <c r="CV1" s="1">
        <v>20</v>
      </c>
      <c r="CW1" s="1" t="s">
        <v>17</v>
      </c>
      <c r="CZ1" s="1" t="s">
        <v>143</v>
      </c>
      <c r="DA1" s="1">
        <v>22</v>
      </c>
      <c r="DB1" s="1" t="s">
        <v>217</v>
      </c>
      <c r="DF1" s="1" t="s">
        <v>143</v>
      </c>
      <c r="DG1" s="1">
        <v>23</v>
      </c>
      <c r="DH1" s="1" t="s">
        <v>148</v>
      </c>
      <c r="DL1" s="1" t="s">
        <v>143</v>
      </c>
      <c r="DM1" s="1">
        <v>24</v>
      </c>
      <c r="DN1" s="121" t="s">
        <v>235</v>
      </c>
      <c r="DQ1" s="1" t="s">
        <v>143</v>
      </c>
      <c r="DR1" s="1">
        <v>25</v>
      </c>
      <c r="DS1" s="1" t="s">
        <v>170</v>
      </c>
      <c r="DU1" s="1" t="s">
        <v>143</v>
      </c>
      <c r="DV1" s="1">
        <v>26</v>
      </c>
      <c r="DW1" s="1" t="s">
        <v>172</v>
      </c>
      <c r="DY1" s="1" t="s">
        <v>143</v>
      </c>
      <c r="DZ1" s="1">
        <v>27</v>
      </c>
      <c r="EA1" s="1" t="s">
        <v>174</v>
      </c>
      <c r="EC1" s="1" t="s">
        <v>143</v>
      </c>
      <c r="ED1" s="1">
        <v>28</v>
      </c>
      <c r="EE1" s="1" t="s">
        <v>177</v>
      </c>
      <c r="EG1" s="1" t="s">
        <v>143</v>
      </c>
      <c r="EH1" s="1">
        <v>29</v>
      </c>
      <c r="EI1" s="1" t="s">
        <v>178</v>
      </c>
      <c r="EK1" s="1" t="s">
        <v>139</v>
      </c>
      <c r="EL1" s="1">
        <v>31</v>
      </c>
      <c r="EM1" s="1" t="s">
        <v>218</v>
      </c>
    </row>
    <row r="3" spans="1:146" s="14" customFormat="1" ht="15" customHeight="1">
      <c r="C3" s="15"/>
      <c r="D3" s="15" t="s">
        <v>83</v>
      </c>
      <c r="H3" s="15"/>
      <c r="I3" s="15" t="s">
        <v>83</v>
      </c>
      <c r="M3" s="15"/>
      <c r="N3" s="20" t="s">
        <v>87</v>
      </c>
      <c r="R3" s="15"/>
      <c r="S3" s="20" t="s">
        <v>87</v>
      </c>
      <c r="W3" s="15" t="s">
        <v>83</v>
      </c>
      <c r="AC3" s="15" t="s">
        <v>83</v>
      </c>
      <c r="AG3" s="15" t="s">
        <v>83</v>
      </c>
      <c r="AK3" s="15" t="s">
        <v>83</v>
      </c>
      <c r="AO3" s="15"/>
      <c r="AP3" s="15" t="s">
        <v>83</v>
      </c>
      <c r="AT3" s="15"/>
      <c r="AU3" s="15" t="s">
        <v>83</v>
      </c>
      <c r="AY3" s="15" t="s">
        <v>134</v>
      </c>
      <c r="BC3" s="14" t="s">
        <v>94</v>
      </c>
      <c r="BH3" s="14" t="s">
        <v>199</v>
      </c>
      <c r="BY3" s="1" t="s">
        <v>224</v>
      </c>
      <c r="CK3" s="15" t="s">
        <v>83</v>
      </c>
      <c r="CO3" s="15" t="s">
        <v>141</v>
      </c>
      <c r="CS3" s="15" t="s">
        <v>83</v>
      </c>
      <c r="CW3" s="15"/>
      <c r="CX3" s="15" t="s">
        <v>142</v>
      </c>
      <c r="DB3" s="15"/>
      <c r="DC3" s="15" t="s">
        <v>142</v>
      </c>
      <c r="DD3" s="15" t="s">
        <v>145</v>
      </c>
      <c r="DH3" s="20"/>
      <c r="DI3" s="20" t="s">
        <v>83</v>
      </c>
      <c r="DJ3" s="20" t="s">
        <v>87</v>
      </c>
      <c r="DN3" s="15"/>
      <c r="DO3" s="20" t="s">
        <v>144</v>
      </c>
      <c r="DS3" s="15" t="s">
        <v>144</v>
      </c>
      <c r="DW3" s="15" t="s">
        <v>173</v>
      </c>
      <c r="EA3" s="15" t="s">
        <v>173</v>
      </c>
      <c r="EE3" s="15" t="s">
        <v>83</v>
      </c>
      <c r="EI3" s="15" t="s">
        <v>83</v>
      </c>
    </row>
    <row r="4" spans="1:146" ht="15" customHeight="1">
      <c r="C4" s="17" t="s">
        <v>39</v>
      </c>
      <c r="D4" s="18">
        <v>150</v>
      </c>
      <c r="H4" s="16" t="s">
        <v>44</v>
      </c>
      <c r="I4" s="18">
        <v>150</v>
      </c>
      <c r="M4" s="16" t="s">
        <v>48</v>
      </c>
      <c r="N4" s="122">
        <v>58044000</v>
      </c>
      <c r="R4" s="16" t="s">
        <v>45</v>
      </c>
      <c r="S4" s="122">
        <v>203284000</v>
      </c>
      <c r="W4" s="18">
        <v>2300</v>
      </c>
      <c r="AC4" s="18">
        <v>150</v>
      </c>
      <c r="AG4" s="18">
        <v>300</v>
      </c>
      <c r="AK4" s="18">
        <v>20</v>
      </c>
      <c r="AO4" s="16" t="s">
        <v>57</v>
      </c>
      <c r="AP4" s="18">
        <v>1300</v>
      </c>
      <c r="AQ4" s="9"/>
      <c r="AT4" s="16" t="s">
        <v>57</v>
      </c>
      <c r="AU4" s="18">
        <v>500</v>
      </c>
      <c r="AY4" s="16">
        <v>10</v>
      </c>
      <c r="BC4" s="15" t="s">
        <v>83</v>
      </c>
      <c r="BG4" s="12"/>
      <c r="BH4" s="16"/>
      <c r="BI4" s="15" t="s">
        <v>92</v>
      </c>
      <c r="BM4" s="1" t="s">
        <v>197</v>
      </c>
      <c r="CK4" s="18">
        <v>100</v>
      </c>
      <c r="CO4" s="75">
        <v>79531000</v>
      </c>
      <c r="CS4" s="18">
        <v>100</v>
      </c>
      <c r="CW4" s="16" t="s">
        <v>116</v>
      </c>
      <c r="CX4" s="16">
        <v>100</v>
      </c>
      <c r="DB4" s="17" t="s">
        <v>146</v>
      </c>
      <c r="DC4" s="18"/>
      <c r="DD4" s="124">
        <v>40485000</v>
      </c>
      <c r="DH4" s="16" t="s">
        <v>149</v>
      </c>
      <c r="DI4" s="161">
        <v>2300</v>
      </c>
      <c r="DJ4" s="124">
        <v>51300</v>
      </c>
      <c r="DN4" s="16" t="s">
        <v>154</v>
      </c>
      <c r="DO4" s="123">
        <v>1104643000</v>
      </c>
      <c r="DS4" s="123">
        <v>54100</v>
      </c>
      <c r="DW4" s="16">
        <v>80</v>
      </c>
      <c r="EA4" s="18">
        <v>104518000</v>
      </c>
      <c r="EE4" s="16">
        <v>80</v>
      </c>
      <c r="EI4" s="16">
        <v>150</v>
      </c>
    </row>
    <row r="5" spans="1:146" ht="15" customHeight="1">
      <c r="C5" s="17" t="s">
        <v>40</v>
      </c>
      <c r="D5" s="18">
        <v>100</v>
      </c>
      <c r="H5" s="16" t="s">
        <v>38</v>
      </c>
      <c r="I5" s="18">
        <v>300</v>
      </c>
      <c r="R5" s="16" t="s">
        <v>46</v>
      </c>
      <c r="S5" s="122">
        <v>128021000</v>
      </c>
      <c r="AC5" s="9"/>
      <c r="AD5" s="9"/>
      <c r="AG5" s="9"/>
      <c r="AO5" s="16" t="s">
        <v>58</v>
      </c>
      <c r="AP5" s="18">
        <v>800</v>
      </c>
      <c r="AQ5" s="9"/>
      <c r="AT5" s="16" t="s">
        <v>58</v>
      </c>
      <c r="AU5" s="18">
        <v>300</v>
      </c>
      <c r="BC5" s="18">
        <v>300</v>
      </c>
      <c r="BG5" s="12"/>
      <c r="BH5" s="16" t="s">
        <v>62</v>
      </c>
      <c r="BI5" s="18">
        <v>150</v>
      </c>
      <c r="BM5" s="1" t="s">
        <v>198</v>
      </c>
      <c r="CW5" s="16" t="s">
        <v>117</v>
      </c>
      <c r="CX5" s="16">
        <v>75</v>
      </c>
      <c r="DH5" s="16" t="s">
        <v>151</v>
      </c>
      <c r="DI5" s="161"/>
      <c r="DJ5" s="124">
        <v>243800</v>
      </c>
      <c r="DN5" s="16" t="s">
        <v>155</v>
      </c>
      <c r="DO5" s="123">
        <v>115189000</v>
      </c>
    </row>
    <row r="6" spans="1:146" ht="15" customHeight="1">
      <c r="C6" s="16" t="s">
        <v>41</v>
      </c>
      <c r="D6" s="18">
        <v>300</v>
      </c>
      <c r="R6" s="16" t="s">
        <v>47</v>
      </c>
      <c r="S6" s="122">
        <v>128021000</v>
      </c>
      <c r="W6" s="15" t="s">
        <v>91</v>
      </c>
      <c r="X6" s="15" t="s">
        <v>84</v>
      </c>
      <c r="Y6" s="16"/>
      <c r="AO6" s="16" t="s">
        <v>59</v>
      </c>
      <c r="AP6" s="18">
        <v>4000</v>
      </c>
      <c r="AQ6" s="9"/>
      <c r="AY6" s="15" t="s">
        <v>83</v>
      </c>
      <c r="BC6" s="11"/>
      <c r="BH6" s="16" t="s">
        <v>63</v>
      </c>
      <c r="BI6" s="18">
        <v>300</v>
      </c>
      <c r="BM6" s="1" t="s">
        <v>225</v>
      </c>
      <c r="DH6" s="16" t="s">
        <v>152</v>
      </c>
      <c r="DI6" s="161"/>
      <c r="DJ6" s="124">
        <v>243800</v>
      </c>
      <c r="DN6" s="16" t="s">
        <v>237</v>
      </c>
      <c r="DO6" s="123">
        <v>115189000</v>
      </c>
    </row>
    <row r="7" spans="1:146" ht="15" customHeight="1">
      <c r="C7" s="16" t="s">
        <v>42</v>
      </c>
      <c r="D7" s="18">
        <v>200</v>
      </c>
      <c r="H7" s="15" t="s">
        <v>86</v>
      </c>
      <c r="I7" s="15" t="s">
        <v>84</v>
      </c>
      <c r="W7" s="15"/>
      <c r="X7" s="18">
        <v>30</v>
      </c>
      <c r="Y7" s="16" t="s">
        <v>50</v>
      </c>
      <c r="AY7" s="18">
        <v>130</v>
      </c>
      <c r="BC7" s="1" t="s">
        <v>95</v>
      </c>
      <c r="BH7" s="22"/>
      <c r="BI7" s="11"/>
      <c r="BS7" s="18" t="s">
        <v>20</v>
      </c>
      <c r="BT7" s="89" t="s">
        <v>83</v>
      </c>
      <c r="BU7" s="89" t="s">
        <v>87</v>
      </c>
      <c r="BV7" s="58"/>
      <c r="BY7" s="18" t="s">
        <v>20</v>
      </c>
      <c r="BZ7" s="109" t="s">
        <v>83</v>
      </c>
      <c r="CA7" s="109" t="s">
        <v>87</v>
      </c>
      <c r="CB7" s="58"/>
      <c r="CE7" s="11"/>
      <c r="CF7" s="58"/>
      <c r="CG7" s="58"/>
      <c r="CH7" s="58"/>
      <c r="DH7" s="16" t="s">
        <v>150</v>
      </c>
      <c r="DI7" s="161"/>
      <c r="DJ7" s="124">
        <v>39200</v>
      </c>
      <c r="DN7" s="16" t="s">
        <v>238</v>
      </c>
      <c r="DO7" s="123">
        <v>115189000</v>
      </c>
      <c r="EM7" s="79"/>
      <c r="EN7" s="58"/>
      <c r="EO7" s="58"/>
      <c r="EP7" s="58"/>
    </row>
    <row r="8" spans="1:146" ht="15" customHeight="1">
      <c r="H8" s="19">
        <v>0</v>
      </c>
      <c r="I8" s="18">
        <v>0</v>
      </c>
      <c r="W8" s="14"/>
      <c r="BC8" s="15" t="s">
        <v>134</v>
      </c>
      <c r="BE8" s="47"/>
      <c r="BH8" s="1" t="s">
        <v>200</v>
      </c>
      <c r="BI8" s="11"/>
      <c r="BS8" s="60" t="s">
        <v>149</v>
      </c>
      <c r="BT8" s="159">
        <v>2300</v>
      </c>
      <c r="BU8" s="75">
        <v>51300</v>
      </c>
      <c r="BV8" s="90"/>
      <c r="BY8" s="60" t="s">
        <v>149</v>
      </c>
      <c r="BZ8" s="106">
        <v>2300</v>
      </c>
      <c r="CA8" s="75">
        <v>51300</v>
      </c>
      <c r="CB8" s="108"/>
      <c r="CE8" s="72"/>
      <c r="CF8" s="156"/>
      <c r="CG8" s="11"/>
      <c r="CH8" s="11"/>
      <c r="DH8" s="16" t="s">
        <v>153</v>
      </c>
      <c r="DI8" s="161"/>
      <c r="DJ8" s="124">
        <v>186300</v>
      </c>
      <c r="DN8" s="16" t="s">
        <v>156</v>
      </c>
      <c r="DO8" s="123">
        <v>18872000</v>
      </c>
      <c r="EM8" s="72"/>
      <c r="EN8" s="156"/>
      <c r="EO8" s="79"/>
      <c r="EP8" s="79"/>
    </row>
    <row r="9" spans="1:146" ht="15" customHeight="1">
      <c r="H9" s="19">
        <v>1</v>
      </c>
      <c r="I9" s="18">
        <f>1*$I$11</f>
        <v>15</v>
      </c>
      <c r="N9" s="1"/>
      <c r="W9" s="15" t="s">
        <v>90</v>
      </c>
      <c r="X9" s="15" t="s">
        <v>84</v>
      </c>
      <c r="Y9" s="16"/>
      <c r="AC9" s="9"/>
      <c r="AD9" s="9"/>
      <c r="BC9" s="16">
        <v>50</v>
      </c>
      <c r="BE9" s="48"/>
      <c r="BH9" s="16"/>
      <c r="BI9" s="15" t="s">
        <v>84</v>
      </c>
      <c r="BS9" s="60" t="s">
        <v>147</v>
      </c>
      <c r="BT9" s="160"/>
      <c r="BU9" s="75">
        <v>243800</v>
      </c>
      <c r="BV9" s="90"/>
      <c r="BY9" s="60" t="s">
        <v>147</v>
      </c>
      <c r="BZ9" s="107"/>
      <c r="CA9" s="75">
        <v>243800</v>
      </c>
      <c r="CB9" s="108"/>
      <c r="CE9" s="72"/>
      <c r="CF9" s="156"/>
      <c r="CG9" s="11"/>
      <c r="CH9" s="11"/>
      <c r="DH9" s="17" t="s">
        <v>234</v>
      </c>
      <c r="DI9" s="161"/>
      <c r="DJ9" s="18">
        <v>51300</v>
      </c>
      <c r="DN9" s="16" t="s">
        <v>157</v>
      </c>
      <c r="DO9" s="123">
        <v>18872000</v>
      </c>
      <c r="EM9" s="72"/>
      <c r="EN9" s="156"/>
      <c r="EO9" s="79"/>
      <c r="EP9" s="79"/>
    </row>
    <row r="10" spans="1:146" ht="15" customHeight="1">
      <c r="H10" s="19" t="s">
        <v>43</v>
      </c>
      <c r="I10" s="18">
        <f>2*I11</f>
        <v>30</v>
      </c>
      <c r="N10" s="1"/>
      <c r="W10" s="18">
        <v>0</v>
      </c>
      <c r="X10" s="16">
        <f>W10*$X$22</f>
        <v>0</v>
      </c>
      <c r="Y10" s="157" t="s">
        <v>88</v>
      </c>
      <c r="BE10" s="48"/>
      <c r="BH10" s="16" t="str">
        <f>"（ア）1床ごとの病室面積を6.4 ㎡以上かつ1床当たりの病棟面積を18㎡以上確保"&amp;"（"&amp;BI10&amp;"㎡／床）"</f>
        <v>（ア）1床ごとの病室面積を6.4 ㎡以上かつ1床当たりの病棟面積を18㎡以上確保（25㎡／床）</v>
      </c>
      <c r="BI10" s="18">
        <v>25</v>
      </c>
      <c r="DN10" s="16" t="s">
        <v>158</v>
      </c>
      <c r="DO10" s="123">
        <v>18872000</v>
      </c>
      <c r="EM10" s="1" t="s">
        <v>227</v>
      </c>
    </row>
    <row r="11" spans="1:146" ht="15" customHeight="1">
      <c r="H11" s="19" t="s">
        <v>85</v>
      </c>
      <c r="I11" s="18">
        <v>15</v>
      </c>
      <c r="N11" s="1"/>
      <c r="W11" s="18">
        <v>1</v>
      </c>
      <c r="X11" s="16">
        <f>W11*$X$22</f>
        <v>15</v>
      </c>
      <c r="Y11" s="157"/>
      <c r="BC11" s="16"/>
      <c r="BD11" s="15" t="s">
        <v>84</v>
      </c>
      <c r="BH11" s="16" t="str">
        <f>"（イ）1床ごとの病室面積を5.8 ㎡以上かつ1床当たりの病棟面積を16㎡以上確保"&amp;"（"&amp;BI11&amp;"㎡／床）"</f>
        <v>（イ）1床ごとの病室面積を5.8 ㎡以上かつ1床当たりの病棟面積を16㎡以上確保（22㎡／床）</v>
      </c>
      <c r="BI11" s="18">
        <v>22</v>
      </c>
      <c r="BM11" s="18" t="s">
        <v>20</v>
      </c>
      <c r="BN11" s="95" t="s">
        <v>83</v>
      </c>
      <c r="BO11" s="95" t="s">
        <v>87</v>
      </c>
      <c r="BS11" s="16"/>
      <c r="BT11" s="89" t="s">
        <v>87</v>
      </c>
      <c r="BY11" s="16"/>
      <c r="BZ11" s="16" t="s">
        <v>87</v>
      </c>
      <c r="CE11" s="16"/>
      <c r="CF11" s="71" t="s">
        <v>87</v>
      </c>
      <c r="DN11" s="16" t="s">
        <v>159</v>
      </c>
      <c r="DO11" s="123">
        <v>18872000</v>
      </c>
      <c r="EM11" s="16"/>
      <c r="EN11" s="126" t="s">
        <v>87</v>
      </c>
    </row>
    <row r="12" spans="1:146" ht="15" customHeight="1">
      <c r="N12" s="1"/>
      <c r="W12" s="18">
        <v>2</v>
      </c>
      <c r="X12" s="16">
        <f>W12*$X$22</f>
        <v>30</v>
      </c>
      <c r="Y12" s="157"/>
      <c r="BC12" s="16" t="str">
        <f>"耐火構造（"&amp;BD12&amp;"㎡／床）"</f>
        <v>耐火構造（13.88㎡／床）</v>
      </c>
      <c r="BD12" s="21">
        <v>13.88</v>
      </c>
      <c r="BH12" s="16" t="str">
        <f>"（ア）整備区域の病床数を20％以上削減"&amp;"（"&amp;BI12&amp;"㎡／床）"</f>
        <v>（ア）整備区域の病床数を20％以上削減（25㎡／床）</v>
      </c>
      <c r="BI12" s="18">
        <v>25</v>
      </c>
      <c r="BM12" s="60" t="s">
        <v>149</v>
      </c>
      <c r="BN12" s="96">
        <v>2300</v>
      </c>
      <c r="BO12" s="75">
        <v>51300</v>
      </c>
      <c r="BS12" s="16" t="s">
        <v>135</v>
      </c>
      <c r="BT12" s="131">
        <v>53594000</v>
      </c>
      <c r="BY12" s="16" t="s">
        <v>135</v>
      </c>
      <c r="BZ12" s="16" t="s">
        <v>138</v>
      </c>
      <c r="CE12" s="16" t="s">
        <v>191</v>
      </c>
      <c r="CF12" s="76">
        <v>174094000</v>
      </c>
      <c r="DN12" s="16" t="s">
        <v>160</v>
      </c>
      <c r="DO12" s="123">
        <v>18872000</v>
      </c>
      <c r="EM12" s="16" t="s">
        <v>219</v>
      </c>
      <c r="EN12" s="18">
        <v>49130000</v>
      </c>
    </row>
    <row r="13" spans="1:146" ht="15" customHeight="1">
      <c r="M13" s="74"/>
      <c r="S13" s="9"/>
      <c r="W13" s="18">
        <v>3</v>
      </c>
      <c r="X13" s="16">
        <f>W13*$X$22</f>
        <v>45</v>
      </c>
      <c r="Y13" s="157"/>
      <c r="AD13" s="9"/>
      <c r="BC13" s="16" t="str">
        <f>"ブロック・木造（"&amp;BD13&amp;"㎡／床）"</f>
        <v>ブロック・木造（12.56㎡／床）</v>
      </c>
      <c r="BD13" s="21">
        <v>12.56</v>
      </c>
      <c r="BH13" s="16" t="str">
        <f>"（イ）整備区域の病床数を20％未満削減する"&amp;"（"&amp;BI13&amp;"㎡／床）"</f>
        <v>（イ）整備区域の病床数を20％未満削減する（15㎡／床）</v>
      </c>
      <c r="BI13" s="18">
        <v>15</v>
      </c>
      <c r="BM13" s="60" t="s">
        <v>147</v>
      </c>
      <c r="BN13" s="97"/>
      <c r="BO13" s="75">
        <v>243800</v>
      </c>
      <c r="BS13" s="16" t="s">
        <v>191</v>
      </c>
      <c r="BT13" s="76">
        <v>174094000</v>
      </c>
      <c r="BY13" s="16" t="s">
        <v>191</v>
      </c>
      <c r="BZ13" s="76">
        <v>174094000</v>
      </c>
      <c r="CE13" s="16" t="s">
        <v>136</v>
      </c>
      <c r="CF13" s="76">
        <v>160434000</v>
      </c>
      <c r="DN13" s="16" t="s">
        <v>161</v>
      </c>
      <c r="DO13" s="123">
        <v>972744000</v>
      </c>
      <c r="EM13" s="16" t="s">
        <v>220</v>
      </c>
      <c r="EN13" s="18">
        <v>38769000</v>
      </c>
    </row>
    <row r="14" spans="1:146" ht="15" customHeight="1">
      <c r="S14" s="9"/>
      <c r="W14" s="23" t="s">
        <v>52</v>
      </c>
      <c r="X14" s="16">
        <f>4*$X$22</f>
        <v>60</v>
      </c>
      <c r="Y14" s="157"/>
      <c r="BS14" s="16" t="s">
        <v>136</v>
      </c>
      <c r="BT14" s="76">
        <v>160434000</v>
      </c>
      <c r="BY14" s="16" t="s">
        <v>136</v>
      </c>
      <c r="BZ14" s="76">
        <v>160434000</v>
      </c>
      <c r="CE14" s="16" t="s">
        <v>192</v>
      </c>
      <c r="CF14" s="77">
        <v>75443000</v>
      </c>
      <c r="DN14" s="16" t="s">
        <v>162</v>
      </c>
      <c r="DO14" s="123">
        <v>642661000</v>
      </c>
      <c r="EM14" s="16" t="s">
        <v>221</v>
      </c>
      <c r="EN14" s="59">
        <v>466000</v>
      </c>
    </row>
    <row r="15" spans="1:146" ht="15" customHeight="1">
      <c r="M15" s="120"/>
      <c r="S15" s="9"/>
      <c r="W15" s="18">
        <v>0</v>
      </c>
      <c r="X15" s="16">
        <f t="shared" ref="X15:X20" si="0">W15*$X$22</f>
        <v>0</v>
      </c>
      <c r="Y15" s="157" t="s">
        <v>89</v>
      </c>
      <c r="BH15" s="1" t="s">
        <v>199</v>
      </c>
      <c r="BS15" s="16" t="s">
        <v>137</v>
      </c>
      <c r="BT15" s="16" t="s">
        <v>138</v>
      </c>
      <c r="BY15" s="16" t="s">
        <v>137</v>
      </c>
      <c r="BZ15" s="16" t="s">
        <v>138</v>
      </c>
      <c r="CE15" s="16" t="s">
        <v>193</v>
      </c>
      <c r="CF15" s="77">
        <v>34791000</v>
      </c>
      <c r="DN15" s="16" t="s">
        <v>163</v>
      </c>
      <c r="DO15" s="123">
        <v>119642000</v>
      </c>
      <c r="EM15" s="16" t="s">
        <v>236</v>
      </c>
      <c r="EN15" s="59">
        <v>26894000</v>
      </c>
    </row>
    <row r="16" spans="1:146" ht="15" customHeight="1">
      <c r="S16" s="9"/>
      <c r="W16" s="18">
        <v>1</v>
      </c>
      <c r="X16" s="16">
        <f t="shared" si="0"/>
        <v>15</v>
      </c>
      <c r="Y16" s="158"/>
      <c r="BH16" s="16"/>
      <c r="BI16" s="15" t="s">
        <v>87</v>
      </c>
      <c r="BM16" s="16"/>
      <c r="BN16" s="89" t="s">
        <v>87</v>
      </c>
      <c r="BS16" s="16" t="s">
        <v>19</v>
      </c>
      <c r="BT16" s="132">
        <v>92489000</v>
      </c>
      <c r="BY16" s="16" t="s">
        <v>226</v>
      </c>
      <c r="BZ16" s="16" t="s">
        <v>138</v>
      </c>
      <c r="DN16" s="16" t="s">
        <v>164</v>
      </c>
      <c r="DO16" s="123">
        <v>40439000</v>
      </c>
      <c r="EM16" s="22"/>
      <c r="EN16" s="22"/>
    </row>
    <row r="17" spans="9:144" ht="15" customHeight="1">
      <c r="M17" s="9"/>
      <c r="W17" s="18">
        <v>2</v>
      </c>
      <c r="X17" s="16">
        <f t="shared" si="0"/>
        <v>30</v>
      </c>
      <c r="Y17" s="158"/>
      <c r="BH17" s="16" t="str">
        <f>"電子カルテシステムの整備を実施"&amp;"（"&amp;TEXT(BI17,"###,###")&amp;"円／床）"</f>
        <v>電子カルテシステムの整備を実施（605,000円／床）</v>
      </c>
      <c r="BI17" s="18">
        <v>605000</v>
      </c>
      <c r="BM17" s="16" t="s">
        <v>135</v>
      </c>
      <c r="BN17" s="18">
        <v>190007000</v>
      </c>
      <c r="BS17" s="16" t="s">
        <v>192</v>
      </c>
      <c r="BT17" s="77">
        <v>75443000</v>
      </c>
      <c r="BY17" s="16" t="s">
        <v>192</v>
      </c>
      <c r="BZ17" s="77">
        <v>75443000</v>
      </c>
      <c r="DN17" s="16" t="s">
        <v>165</v>
      </c>
      <c r="DO17" s="123">
        <v>115189000</v>
      </c>
      <c r="EM17" s="22"/>
      <c r="EN17" s="22"/>
    </row>
    <row r="18" spans="9:144" ht="15" customHeight="1">
      <c r="W18" s="18">
        <v>3</v>
      </c>
      <c r="X18" s="16">
        <f t="shared" si="0"/>
        <v>45</v>
      </c>
      <c r="Y18" s="158"/>
      <c r="BH18" s="16" t="s">
        <v>68</v>
      </c>
      <c r="BI18" s="18"/>
      <c r="BM18" s="16" t="s">
        <v>191</v>
      </c>
      <c r="BN18" s="18">
        <v>174094000</v>
      </c>
      <c r="BS18" s="16" t="s">
        <v>193</v>
      </c>
      <c r="BT18" s="77">
        <v>34791000</v>
      </c>
      <c r="BY18" s="16" t="s">
        <v>193</v>
      </c>
      <c r="BZ18" s="77">
        <v>34791000</v>
      </c>
      <c r="CA18" s="22"/>
      <c r="DN18" s="16" t="s">
        <v>166</v>
      </c>
      <c r="DO18" s="123">
        <v>18872000</v>
      </c>
      <c r="EM18" s="22"/>
      <c r="EN18" s="22"/>
    </row>
    <row r="19" spans="9:144" ht="15" customHeight="1">
      <c r="I19" s="1" t="str">
        <f>IF(C7="","",IF(C6='DB（削除禁止）'!BM4,VLOOKUP(C7,3,FALSE),IF(C6='DB（削除禁止）'!BM5,VLOOKUP(C7,'DB（削除禁止）'!$BS$8:$BU$9,3,FALSE),IF(C6='DB（削除禁止）'!BY3,VLOOKUP(C7,'DB（削除禁止）'!$BM$8:$BO$10,3,FALSE),""))))</f>
        <v/>
      </c>
      <c r="W19" s="18">
        <v>4</v>
      </c>
      <c r="X19" s="16">
        <f t="shared" si="0"/>
        <v>60</v>
      </c>
      <c r="Y19" s="158"/>
      <c r="BM19" s="16" t="s">
        <v>136</v>
      </c>
      <c r="BN19" s="18">
        <v>160434000</v>
      </c>
      <c r="DN19" s="16" t="s">
        <v>167</v>
      </c>
      <c r="DO19" s="123">
        <v>18872000</v>
      </c>
    </row>
    <row r="20" spans="9:144" ht="15" customHeight="1">
      <c r="W20" s="18">
        <v>5</v>
      </c>
      <c r="X20" s="16">
        <f t="shared" si="0"/>
        <v>75</v>
      </c>
      <c r="Y20" s="158"/>
      <c r="BM20" s="16" t="s">
        <v>242</v>
      </c>
      <c r="BN20" s="18">
        <v>146161000</v>
      </c>
      <c r="BS20" s="22"/>
      <c r="BT20" s="22"/>
      <c r="BU20" s="22"/>
      <c r="DN20" s="16" t="s">
        <v>239</v>
      </c>
      <c r="DO20" s="123">
        <v>18872000</v>
      </c>
    </row>
    <row r="21" spans="9:144" ht="15" customHeight="1">
      <c r="W21" s="23" t="s">
        <v>51</v>
      </c>
      <c r="X21" s="16">
        <f>6*$X$22</f>
        <v>90</v>
      </c>
      <c r="Y21" s="158"/>
      <c r="BI21" s="15"/>
      <c r="BM21" s="16" t="s">
        <v>19</v>
      </c>
      <c r="BN21" s="18">
        <v>171356000</v>
      </c>
      <c r="BS21" s="108"/>
      <c r="BT21" s="58"/>
      <c r="BU21" s="58"/>
      <c r="DN21" s="16" t="s">
        <v>240</v>
      </c>
      <c r="DO21" s="123">
        <v>115189000</v>
      </c>
    </row>
    <row r="22" spans="9:144" ht="15" customHeight="1">
      <c r="W22" s="19" t="s">
        <v>85</v>
      </c>
      <c r="X22" s="18">
        <v>15</v>
      </c>
      <c r="Y22" s="16"/>
      <c r="AD22" s="9"/>
      <c r="BI22" s="18"/>
      <c r="BM22" s="16" t="s">
        <v>192</v>
      </c>
      <c r="BN22" s="59">
        <v>75443000</v>
      </c>
      <c r="BS22" s="72"/>
      <c r="BT22" s="156"/>
      <c r="BU22" s="117"/>
      <c r="DN22" s="16" t="s">
        <v>168</v>
      </c>
      <c r="DO22" s="123">
        <v>115189000</v>
      </c>
    </row>
    <row r="23" spans="9:144" ht="15" customHeight="1">
      <c r="X23" s="9"/>
      <c r="BI23" s="11"/>
      <c r="BM23" s="16" t="s">
        <v>193</v>
      </c>
      <c r="BN23" s="59">
        <v>34791000</v>
      </c>
      <c r="BS23" s="72"/>
      <c r="BT23" s="156"/>
      <c r="BU23" s="117"/>
      <c r="DN23" s="16" t="s">
        <v>169</v>
      </c>
      <c r="DO23" s="123">
        <v>1104643000</v>
      </c>
    </row>
    <row r="24" spans="9:144" ht="15" customHeight="1">
      <c r="W24" s="16"/>
      <c r="X24" s="20" t="s">
        <v>87</v>
      </c>
      <c r="BH24" s="1" t="s">
        <v>201</v>
      </c>
      <c r="BI24" s="11"/>
      <c r="BM24" s="22"/>
      <c r="BN24" s="108"/>
      <c r="BS24" s="22"/>
      <c r="BT24" s="22"/>
      <c r="BU24" s="22"/>
      <c r="DN24" s="16" t="s">
        <v>241</v>
      </c>
      <c r="DO24" s="123">
        <v>18872000</v>
      </c>
      <c r="EA24"/>
      <c r="EB24"/>
    </row>
    <row r="25" spans="9:144" ht="15" customHeight="1">
      <c r="W25" s="16" t="s">
        <v>54</v>
      </c>
      <c r="X25" s="122">
        <v>92489000</v>
      </c>
      <c r="BH25" s="16"/>
      <c r="BI25" s="20" t="s">
        <v>84</v>
      </c>
      <c r="BM25" s="22"/>
      <c r="BN25" s="108"/>
      <c r="BS25" s="22"/>
      <c r="BT25" s="22"/>
      <c r="BU25" s="22"/>
      <c r="EA25"/>
      <c r="EB25"/>
    </row>
    <row r="26" spans="9:144" ht="15" customHeight="1">
      <c r="X26" s="9"/>
      <c r="BH26" s="16" t="str">
        <f>"陰圧化等空調整備を実施"&amp;"（"&amp;TEXT(BI26,"###,###")&amp;"㎡／床）"</f>
        <v>陰圧化等空調整備を実施（15㎡／床）</v>
      </c>
      <c r="BI26" s="18">
        <v>15</v>
      </c>
      <c r="BM26" s="22"/>
      <c r="BN26" s="91"/>
      <c r="BS26" s="22"/>
      <c r="BT26" s="118"/>
      <c r="BU26" s="22"/>
      <c r="EA26"/>
      <c r="EB26"/>
    </row>
    <row r="27" spans="9:144" ht="15" customHeight="1">
      <c r="W27" s="16"/>
      <c r="X27" s="20" t="s">
        <v>83</v>
      </c>
      <c r="Y27" s="15" t="s">
        <v>87</v>
      </c>
      <c r="BH27" s="16" t="s">
        <v>69</v>
      </c>
      <c r="BI27" s="18"/>
      <c r="BS27" s="22"/>
      <c r="BT27" s="118"/>
      <c r="BU27" s="22"/>
      <c r="EA27"/>
      <c r="EB27"/>
    </row>
    <row r="28" spans="9:144" ht="15" customHeight="1">
      <c r="W28" s="15" t="s">
        <v>55</v>
      </c>
      <c r="X28" s="16">
        <v>2300</v>
      </c>
      <c r="Y28" s="122">
        <v>51300</v>
      </c>
      <c r="BI28" s="11"/>
      <c r="BS28" s="22"/>
      <c r="BT28" s="22"/>
      <c r="BU28" s="22"/>
      <c r="EA28"/>
      <c r="EB28"/>
    </row>
    <row r="29" spans="9:144" ht="15" customHeight="1">
      <c r="BH29" s="1" t="s">
        <v>204</v>
      </c>
      <c r="BM29" s="1" t="s">
        <v>244</v>
      </c>
      <c r="BS29" s="22"/>
      <c r="BT29" s="22"/>
      <c r="BU29" s="22"/>
      <c r="EA29"/>
      <c r="EB29"/>
    </row>
    <row r="30" spans="9:144" ht="15" customHeight="1">
      <c r="X30" s="9"/>
      <c r="BG30" s="12"/>
      <c r="BH30" s="16"/>
      <c r="BI30" s="15" t="s">
        <v>84</v>
      </c>
      <c r="BM30" s="16"/>
      <c r="BN30" s="95" t="s">
        <v>87</v>
      </c>
      <c r="BS30" s="22"/>
      <c r="BT30" s="118"/>
      <c r="BU30" s="22"/>
      <c r="EA30"/>
      <c r="EB30"/>
    </row>
    <row r="31" spans="9:144" ht="15" customHeight="1">
      <c r="BH31" s="16" t="s">
        <v>73</v>
      </c>
      <c r="BI31" s="18">
        <v>160</v>
      </c>
      <c r="BM31" s="16" t="s">
        <v>191</v>
      </c>
      <c r="BN31" s="18">
        <v>174094000</v>
      </c>
      <c r="BO31" s="14"/>
      <c r="BS31" s="22"/>
      <c r="BT31" s="118"/>
      <c r="BU31" s="22"/>
      <c r="BY31" s="22"/>
      <c r="BZ31" s="22"/>
      <c r="EA31"/>
      <c r="EB31"/>
    </row>
    <row r="32" spans="9:144" ht="15" customHeight="1">
      <c r="BH32" s="16" t="s">
        <v>74</v>
      </c>
      <c r="BI32" s="18">
        <v>240</v>
      </c>
      <c r="BM32" s="16" t="s">
        <v>136</v>
      </c>
      <c r="BN32" s="18">
        <v>160434000</v>
      </c>
      <c r="BS32" s="22"/>
      <c r="BT32" s="22"/>
      <c r="BU32" s="22"/>
      <c r="BX32" s="22"/>
      <c r="BY32" s="22"/>
      <c r="BZ32" s="22"/>
      <c r="CA32" s="22"/>
      <c r="EA32"/>
      <c r="EB32"/>
    </row>
    <row r="33" spans="59:132" ht="15" customHeight="1">
      <c r="BH33" s="16" t="s">
        <v>176</v>
      </c>
      <c r="BI33" s="18">
        <v>760</v>
      </c>
      <c r="BM33" s="16" t="s">
        <v>192</v>
      </c>
      <c r="BN33" s="59">
        <v>75443000</v>
      </c>
      <c r="BX33" s="22"/>
      <c r="BY33" s="22"/>
      <c r="BZ33" s="22"/>
      <c r="CA33" s="22"/>
      <c r="EA33"/>
      <c r="EB33"/>
    </row>
    <row r="34" spans="59:132" ht="15" customHeight="1">
      <c r="BH34" s="22"/>
      <c r="BI34" s="11"/>
      <c r="BM34" s="16" t="s">
        <v>193</v>
      </c>
      <c r="BN34" s="59">
        <v>34791000</v>
      </c>
      <c r="BX34" s="22"/>
      <c r="BY34" s="22"/>
      <c r="BZ34" s="58"/>
      <c r="CA34" s="22"/>
      <c r="EA34"/>
      <c r="EB34"/>
    </row>
    <row r="35" spans="59:132" ht="15" customHeight="1">
      <c r="BH35" s="22"/>
      <c r="BI35" s="15" t="s">
        <v>87</v>
      </c>
      <c r="BX35" s="22"/>
      <c r="BY35" s="22"/>
      <c r="BZ35" s="108"/>
      <c r="CA35" s="22"/>
      <c r="EA35"/>
      <c r="EB35"/>
    </row>
    <row r="36" spans="59:132" ht="15" customHeight="1">
      <c r="BH36" s="22"/>
      <c r="BI36" s="75">
        <v>4616000</v>
      </c>
      <c r="BV36" s="14"/>
      <c r="BX36" s="22"/>
      <c r="BY36" s="22"/>
      <c r="BZ36" s="108"/>
      <c r="CA36" s="47"/>
      <c r="CB36" s="14"/>
      <c r="CC36" s="14"/>
      <c r="EA36"/>
      <c r="EB36"/>
    </row>
    <row r="37" spans="59:132" ht="15" customHeight="1">
      <c r="BH37" s="22"/>
      <c r="BI37" s="11"/>
      <c r="BX37" s="22"/>
      <c r="BY37" s="22"/>
      <c r="BZ37" s="91"/>
      <c r="CA37" s="22"/>
      <c r="EA37"/>
      <c r="EB37"/>
    </row>
    <row r="38" spans="59:132" ht="15" customHeight="1">
      <c r="BH38" s="22" t="s">
        <v>203</v>
      </c>
      <c r="BX38" s="22"/>
      <c r="BY38" s="22"/>
      <c r="BZ38" s="22"/>
      <c r="CA38" s="22"/>
    </row>
    <row r="39" spans="59:132" ht="15" customHeight="1">
      <c r="BH39" s="16"/>
      <c r="BI39" s="20" t="s">
        <v>84</v>
      </c>
      <c r="BX39" s="22"/>
      <c r="CA39" s="22"/>
    </row>
    <row r="40" spans="59:132" ht="15" customHeight="1">
      <c r="BH40" s="16" t="s">
        <v>75</v>
      </c>
      <c r="BI40" s="18">
        <v>40</v>
      </c>
      <c r="BU40" s="94"/>
      <c r="BV40" s="58"/>
      <c r="CA40" s="108"/>
      <c r="CB40" s="58"/>
      <c r="CC40" s="58"/>
    </row>
    <row r="41" spans="59:132" ht="15" customHeight="1">
      <c r="BG41" s="12"/>
      <c r="BH41" s="16" t="s">
        <v>76</v>
      </c>
      <c r="BI41" s="18">
        <v>1</v>
      </c>
      <c r="BU41" s="72"/>
      <c r="BV41" s="156"/>
      <c r="CA41" s="72"/>
      <c r="CB41" s="156"/>
      <c r="CC41" s="94"/>
    </row>
    <row r="42" spans="59:132" ht="15" customHeight="1">
      <c r="BU42" s="72"/>
      <c r="BV42" s="156"/>
      <c r="CA42" s="72"/>
      <c r="CB42" s="156"/>
      <c r="CC42" s="94"/>
    </row>
    <row r="43" spans="59:132" ht="15" customHeight="1">
      <c r="BH43" s="16"/>
      <c r="BI43" s="20" t="s">
        <v>87</v>
      </c>
    </row>
    <row r="44" spans="59:132" ht="15" customHeight="1">
      <c r="BG44" s="12"/>
      <c r="BH44" s="16" t="s">
        <v>77</v>
      </c>
      <c r="BI44" s="75">
        <v>13493000</v>
      </c>
    </row>
    <row r="45" spans="59:132" ht="15" customHeight="1">
      <c r="BH45" s="22"/>
      <c r="BI45" s="11"/>
    </row>
    <row r="46" spans="59:132" ht="15" customHeight="1">
      <c r="BH46" s="1" t="s">
        <v>202</v>
      </c>
    </row>
    <row r="47" spans="59:132" ht="15" customHeight="1">
      <c r="BH47" s="16"/>
      <c r="BI47" s="15" t="s">
        <v>87</v>
      </c>
    </row>
    <row r="48" spans="59:132" ht="15" customHeight="1">
      <c r="BH48" s="16" t="s">
        <v>78</v>
      </c>
      <c r="BI48" s="75">
        <v>4767000</v>
      </c>
      <c r="BJ48" s="9"/>
      <c r="BU48" s="22"/>
      <c r="BV48" s="91"/>
      <c r="CA48" s="22"/>
      <c r="CB48" s="91"/>
    </row>
    <row r="49" spans="60:61" ht="15" customHeight="1">
      <c r="BH49" s="16" t="s">
        <v>79</v>
      </c>
      <c r="BI49" s="75">
        <v>5720000</v>
      </c>
    </row>
    <row r="50" spans="60:61" ht="15" customHeight="1">
      <c r="BH50" s="16" t="s">
        <v>80</v>
      </c>
      <c r="BI50" s="75">
        <v>2384000</v>
      </c>
    </row>
    <row r="52" spans="60:61" ht="15" customHeight="1">
      <c r="BI52" s="15" t="s">
        <v>83</v>
      </c>
    </row>
    <row r="53" spans="60:61" ht="15" customHeight="1">
      <c r="BI53" s="18">
        <v>160</v>
      </c>
    </row>
  </sheetData>
  <mergeCells count="9">
    <mergeCell ref="BV41:BV42"/>
    <mergeCell ref="BT22:BT23"/>
    <mergeCell ref="EN8:EN9"/>
    <mergeCell ref="Y10:Y14"/>
    <mergeCell ref="Y15:Y21"/>
    <mergeCell ref="CF8:CF9"/>
    <mergeCell ref="BT8:BT9"/>
    <mergeCell ref="CB41:CB42"/>
    <mergeCell ref="DI4:DI9"/>
  </mergeCells>
  <phoneticPr fontId="1"/>
  <pageMargins left="0.7" right="0.7" top="0.75" bottom="0.75" header="0.3" footer="0.3"/>
  <pageSetup paperSize="9" scale="65" orientation="portrait" r:id="rId1"/>
  <colBreaks count="29" manualBreakCount="29">
    <brk id="5" max="1048575" man="1"/>
    <brk id="10" max="1048575" man="1"/>
    <brk id="15" max="1048575" man="1"/>
    <brk id="20" max="1048575" man="1"/>
    <brk id="26" max="1048575" man="1"/>
    <brk id="30" max="1048575" man="1"/>
    <brk id="34" max="1048575" man="1"/>
    <brk id="38" max="1048575" man="1"/>
    <brk id="43" max="1048575" man="1"/>
    <brk id="48" max="1048575" man="1"/>
    <brk id="52" max="1048575" man="1"/>
    <brk id="57" max="1048575" man="1"/>
    <brk id="62" max="53" man="1"/>
    <brk id="68" max="53" man="1"/>
    <brk id="74" max="53" man="1"/>
    <brk id="80" max="53" man="1"/>
    <brk id="86" max="1048575" man="1"/>
    <brk id="90" max="1048575" man="1"/>
    <brk id="94" max="1048575" man="1"/>
    <brk id="98" max="1048575" man="1"/>
    <brk id="103" max="1048575" man="1"/>
    <brk id="109" max="1048575" man="1"/>
    <brk id="115" max="1048575" man="1"/>
    <brk id="120" max="1048575" man="1"/>
    <brk id="124" max="1048575" man="1"/>
    <brk id="128" max="53" man="1"/>
    <brk id="132" max="53" man="1"/>
    <brk id="136" max="53" man="1"/>
    <brk id="14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5E0E6D-A0F0-44B9-98CA-5D12C915B911}">
  <ds:schemaRefs>
    <ds:schemaRef ds:uri="http://schemas.microsoft.com/sharepoint/v3/contenttype/forms"/>
  </ds:schemaRefs>
</ds:datastoreItem>
</file>

<file path=customXml/itemProps2.xml><?xml version="1.0" encoding="utf-8"?>
<ds:datastoreItem xmlns:ds="http://schemas.openxmlformats.org/officeDocument/2006/customXml" ds:itemID="{E8ABB22F-850F-4B91-B0D2-E2983E0D7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8332160-BBA5-427A-BFA2-74AF95C2A02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作成要領・目次</vt:lpstr>
      <vt:lpstr>（14・15）-1  </vt:lpstr>
      <vt:lpstr>（14・15）-2</vt:lpstr>
      <vt:lpstr>（16）-1  </vt:lpstr>
      <vt:lpstr>（16）-2  </vt:lpstr>
      <vt:lpstr>（23）</vt:lpstr>
      <vt:lpstr>(30) </vt:lpstr>
      <vt:lpstr>（31)</vt:lpstr>
      <vt:lpstr>DB（削除禁止）</vt:lpstr>
      <vt:lpstr>DB別表3（削除禁止）</vt:lpstr>
      <vt:lpstr>Sheet1</vt:lpstr>
      <vt:lpstr>Sheet2</vt:lpstr>
      <vt:lpstr>'DB（削除禁止）'!Print_Area</vt:lpstr>
      <vt:lpstr>'DB別表3（削除禁止）'!Print_Area</vt:lpstr>
      <vt:lpstr>作成要領・目次!Print_Area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丸茂 祐子(marumo-yuuko)</dc:creator>
  <cp:lastModifiedBy>田島　幸祐</cp:lastModifiedBy>
  <cp:lastPrinted>2023-06-22T09:31:07Z</cp:lastPrinted>
  <dcterms:created xsi:type="dcterms:W3CDTF">2006-09-16T00:00:00Z</dcterms:created>
  <dcterms:modified xsi:type="dcterms:W3CDTF">2024-03-20T03:49:21Z</dcterms:modified>
</cp:coreProperties>
</file>