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mano\Desktop\新xlsx\"/>
    </mc:Choice>
  </mc:AlternateContent>
  <bookViews>
    <workbookView xWindow="0" yWindow="0" windowWidth="16380" windowHeight="8190"/>
  </bookViews>
  <sheets>
    <sheet name="工事情報入力" sheetId="1" r:id="rId1"/>
    <sheet name="スライド額算定調書" sheetId="2" r:id="rId2"/>
    <sheet name="スライド額算定調書（計算書）" sheetId="3" r:id="rId3"/>
    <sheet name="判定○材" sheetId="4" r:id="rId4"/>
    <sheet name="判定○材２" sheetId="5" r:id="rId5"/>
    <sheet name="判定△材" sheetId="6" r:id="rId6"/>
    <sheet name="判定△材２" sheetId="7" r:id="rId7"/>
    <sheet name="判定油 " sheetId="8" r:id="rId8"/>
    <sheet name="月平均単価算出表" sheetId="9" r:id="rId9"/>
    <sheet name="単価データ" sheetId="10" r:id="rId10"/>
  </sheets>
  <definedNames>
    <definedName name="__xlfn_AVERAGEIF">NA()</definedName>
    <definedName name="__xlnm.Print_Area" localSheetId="1">スライド額算定調書!$A$1:$J$30</definedName>
    <definedName name="__xlnm.Print_Area" localSheetId="2">'スライド額算定調書（計算書）'!$A$1:$J$69</definedName>
    <definedName name="__xlnm.Print_Area" localSheetId="8">月平均単価算出表!$A$1:$Q$40</definedName>
    <definedName name="__xlnm.Print_Area" localSheetId="0">工事情報入力!$A$1:$H$18</definedName>
    <definedName name="__xlnm.Print_Area" localSheetId="5">判定△材!$A$1:$V$337</definedName>
    <definedName name="__xlnm.Print_Area" localSheetId="6">判定△材２!$A$1:$I$45</definedName>
    <definedName name="__xlnm.Print_Area" localSheetId="3">判定○材!$A$1:$V$337</definedName>
    <definedName name="__xlnm.Print_Area" localSheetId="4">判定○材２!$A$1:$I$45</definedName>
    <definedName name="__xlnm.Print_Area" localSheetId="7">'判定油 '!$A$1:$AA$86</definedName>
    <definedName name="__xlnm_Print_Area" localSheetId="1">スライド額算定調書!$A$1:$J$30</definedName>
    <definedName name="__xlnm_Print_Area" localSheetId="2">'スライド額算定調書（計算書）'!$A$1:$J$69</definedName>
    <definedName name="__xlnm_Print_Area" localSheetId="8">月平均単価算出表!$A$1:$Q$40</definedName>
    <definedName name="__xlnm_Print_Area" localSheetId="0">工事情報入力!$A$1:$H$18</definedName>
    <definedName name="__xlnm_Print_Area" localSheetId="5">判定△材!$A$1:$V$337</definedName>
    <definedName name="__xlnm_Print_Area" localSheetId="6">判定△材２!$A$1:$I$45</definedName>
    <definedName name="__xlnm_Print_Area" localSheetId="3">判定○材!$A$1:$V$337</definedName>
    <definedName name="__xlnm_Print_Area" localSheetId="4">判定○材２!$A$1:$I$45</definedName>
    <definedName name="__xlnm_Print_Area" localSheetId="7">'判定油 '!$A$1:$AA$86</definedName>
    <definedName name="_1_2008データAのクロス集計">単価データ!$A$1:$X$504</definedName>
    <definedName name="_xlnm.Print_Area" localSheetId="1">スライド額算定調書!$A$1:$J$30</definedName>
    <definedName name="_xlnm.Print_Area" localSheetId="2">'スライド額算定調書（計算書）'!$A$1:$J$69</definedName>
    <definedName name="_xlnm.Print_Area" localSheetId="8">月平均単価算出表!$A$1:$Q$40</definedName>
    <definedName name="_xlnm.Print_Area" localSheetId="0">工事情報入力!$A$1:$H$18</definedName>
    <definedName name="_xlnm.Print_Area" localSheetId="5">判定△材!$A$1:$V$337</definedName>
    <definedName name="_xlnm.Print_Area" localSheetId="6">判定△材２!$A$1:$I$45</definedName>
    <definedName name="_xlnm.Print_Area" localSheetId="3">判定○材!$A$1:$V$337</definedName>
    <definedName name="_xlnm.Print_Area" localSheetId="4">判定○材２!$A$1:$I$45</definedName>
    <definedName name="_xlnm.Print_Area" localSheetId="7">'判定油 '!$A$1:$AA$86</definedName>
  </definedNames>
  <calcPr calcId="162913"/>
</workbook>
</file>

<file path=xl/calcChain.xml><?xml version="1.0" encoding="utf-8"?>
<calcChain xmlns="http://schemas.openxmlformats.org/spreadsheetml/2006/main">
  <c r="B3" i="2" l="1"/>
  <c r="B4" i="2"/>
  <c r="E5" i="2"/>
  <c r="G5" i="2"/>
  <c r="I5" i="2"/>
  <c r="E6" i="2"/>
  <c r="G6" i="2"/>
  <c r="I6" i="2"/>
  <c r="H3" i="3"/>
  <c r="H4" i="3"/>
  <c r="H5" i="3"/>
  <c r="H13" i="3" s="1"/>
  <c r="B48" i="3"/>
  <c r="B49" i="3"/>
  <c r="G51" i="3"/>
  <c r="I51" i="3" s="1"/>
  <c r="G52" i="3"/>
  <c r="I52" i="3" s="1"/>
  <c r="G55" i="3"/>
  <c r="I55" i="3" s="1"/>
  <c r="G56" i="3"/>
  <c r="I56" i="3" s="1"/>
  <c r="G59" i="3"/>
  <c r="I59" i="3" s="1"/>
  <c r="G60" i="3"/>
  <c r="I60" i="3" s="1"/>
  <c r="G62" i="3"/>
  <c r="I62" i="3" s="1"/>
  <c r="J62" i="3"/>
  <c r="A65" i="3"/>
  <c r="G5" i="9"/>
  <c r="G13" i="9" s="1"/>
  <c r="H13" i="9" s="1"/>
  <c r="P5" i="9"/>
  <c r="G6" i="9"/>
  <c r="P6" i="9"/>
  <c r="G7" i="9"/>
  <c r="P7" i="9"/>
  <c r="G8" i="9"/>
  <c r="P8" i="9"/>
  <c r="G9" i="9"/>
  <c r="P9" i="9"/>
  <c r="G10" i="9"/>
  <c r="P10" i="9"/>
  <c r="G11" i="9"/>
  <c r="P11" i="9"/>
  <c r="G12" i="9"/>
  <c r="P12" i="9"/>
  <c r="E13" i="9"/>
  <c r="N13" i="9"/>
  <c r="P13" i="9"/>
  <c r="Q13" i="9" s="1"/>
  <c r="G16" i="9"/>
  <c r="P16" i="9"/>
  <c r="G17" i="9"/>
  <c r="G24" i="9" s="1"/>
  <c r="H24" i="9" s="1"/>
  <c r="P17" i="9"/>
  <c r="P24" i="9" s="1"/>
  <c r="Q24" i="9" s="1"/>
  <c r="G18" i="9"/>
  <c r="P18" i="9"/>
  <c r="G19" i="9"/>
  <c r="P19" i="9"/>
  <c r="G20" i="9"/>
  <c r="P20" i="9"/>
  <c r="G21" i="9"/>
  <c r="P21" i="9"/>
  <c r="G22" i="9"/>
  <c r="P22" i="9"/>
  <c r="G23" i="9"/>
  <c r="P23" i="9"/>
  <c r="E24" i="9"/>
  <c r="N24" i="9"/>
  <c r="G27" i="9"/>
  <c r="G35" i="9" s="1"/>
  <c r="H35" i="9" s="1"/>
  <c r="P27" i="9"/>
  <c r="G28" i="9"/>
  <c r="P28" i="9"/>
  <c r="G29" i="9"/>
  <c r="P29" i="9"/>
  <c r="G30" i="9"/>
  <c r="P30" i="9"/>
  <c r="G31" i="9"/>
  <c r="P31" i="9"/>
  <c r="G32" i="9"/>
  <c r="P32" i="9"/>
  <c r="G33" i="9"/>
  <c r="P33" i="9"/>
  <c r="G34" i="9"/>
  <c r="P34" i="9"/>
  <c r="E35" i="9"/>
  <c r="N35" i="9"/>
  <c r="P35" i="9"/>
  <c r="Q35" i="9" s="1"/>
  <c r="J8" i="1"/>
  <c r="B8" i="1" s="1"/>
  <c r="K3" i="6"/>
  <c r="A4" i="6"/>
  <c r="A6" i="6"/>
  <c r="S7" i="6"/>
  <c r="U5" i="6" s="1"/>
  <c r="S9" i="6"/>
  <c r="B10" i="6"/>
  <c r="S10" i="6" s="1"/>
  <c r="C10" i="6"/>
  <c r="D10" i="6"/>
  <c r="E10" i="6"/>
  <c r="F10" i="6"/>
  <c r="G10" i="6"/>
  <c r="H10" i="6"/>
  <c r="I10" i="6"/>
  <c r="J10" i="6"/>
  <c r="K10" i="6"/>
  <c r="L10" i="6"/>
  <c r="M10" i="6"/>
  <c r="N10" i="6"/>
  <c r="O10" i="6"/>
  <c r="P10" i="6"/>
  <c r="Q10" i="6"/>
  <c r="R10" i="6"/>
  <c r="B11" i="6"/>
  <c r="C11" i="6"/>
  <c r="D11" i="6"/>
  <c r="E11" i="6"/>
  <c r="F11" i="6"/>
  <c r="G11" i="6"/>
  <c r="H11" i="6"/>
  <c r="I11" i="6"/>
  <c r="J11" i="6"/>
  <c r="K11" i="6"/>
  <c r="L11" i="6"/>
  <c r="M11" i="6"/>
  <c r="N11" i="6"/>
  <c r="O11" i="6"/>
  <c r="P11" i="6"/>
  <c r="Q11" i="6"/>
  <c r="R11" i="6"/>
  <c r="S11" i="6"/>
  <c r="I12" i="6" s="1"/>
  <c r="T11" i="6"/>
  <c r="B12" i="6"/>
  <c r="J12" i="6"/>
  <c r="K12" i="6"/>
  <c r="O12" i="6" s="1"/>
  <c r="S12" i="6" s="1"/>
  <c r="L12" i="6"/>
  <c r="K20" i="6"/>
  <c r="A21" i="6"/>
  <c r="U22" i="6"/>
  <c r="T25" i="6" s="1"/>
  <c r="A23" i="6"/>
  <c r="S24" i="6"/>
  <c r="S26" i="6"/>
  <c r="B27" i="6"/>
  <c r="S27" i="6" s="1"/>
  <c r="C27" i="6"/>
  <c r="D27" i="6"/>
  <c r="E27" i="6"/>
  <c r="F27" i="6"/>
  <c r="G27" i="6"/>
  <c r="H27" i="6"/>
  <c r="I27" i="6"/>
  <c r="J27" i="6"/>
  <c r="K27" i="6"/>
  <c r="L27" i="6"/>
  <c r="M27" i="6"/>
  <c r="N27" i="6"/>
  <c r="O27" i="6"/>
  <c r="P27" i="6"/>
  <c r="Q27" i="6"/>
  <c r="R27" i="6"/>
  <c r="B28" i="6"/>
  <c r="S28" i="6" s="1"/>
  <c r="I29" i="6" s="1"/>
  <c r="C28" i="6"/>
  <c r="D28" i="6"/>
  <c r="E28" i="6"/>
  <c r="F28" i="6"/>
  <c r="G28" i="6"/>
  <c r="H28" i="6"/>
  <c r="I28" i="6"/>
  <c r="J28" i="6"/>
  <c r="K28" i="6"/>
  <c r="L28" i="6"/>
  <c r="M28" i="6"/>
  <c r="N28" i="6"/>
  <c r="O28" i="6"/>
  <c r="P28" i="6"/>
  <c r="Q28" i="6"/>
  <c r="R28" i="6"/>
  <c r="T28" i="6"/>
  <c r="B29" i="6"/>
  <c r="J29" i="6"/>
  <c r="K29" i="6"/>
  <c r="O29" i="6" s="1"/>
  <c r="S29" i="6" s="1"/>
  <c r="T29" i="6" s="1"/>
  <c r="H7" i="7" s="1"/>
  <c r="L29" i="6"/>
  <c r="K31" i="6"/>
  <c r="A32" i="6"/>
  <c r="U33" i="6"/>
  <c r="A34" i="6"/>
  <c r="S35" i="6"/>
  <c r="T36" i="6"/>
  <c r="S37" i="6"/>
  <c r="B38" i="6"/>
  <c r="C38" i="6"/>
  <c r="D38" i="6"/>
  <c r="E38" i="6"/>
  <c r="F38" i="6"/>
  <c r="G38" i="6"/>
  <c r="H38" i="6"/>
  <c r="I38" i="6"/>
  <c r="J38" i="6"/>
  <c r="K38" i="6"/>
  <c r="L38" i="6"/>
  <c r="M38" i="6"/>
  <c r="N38" i="6"/>
  <c r="O38" i="6"/>
  <c r="P38" i="6"/>
  <c r="Q38" i="6"/>
  <c r="R38" i="6"/>
  <c r="T38" i="6"/>
  <c r="B39" i="6"/>
  <c r="C39" i="6"/>
  <c r="D39" i="6"/>
  <c r="E39" i="6"/>
  <c r="F39" i="6"/>
  <c r="G39" i="6"/>
  <c r="H39" i="6"/>
  <c r="I39" i="6"/>
  <c r="J39" i="6"/>
  <c r="K39" i="6"/>
  <c r="L39" i="6"/>
  <c r="M39" i="6"/>
  <c r="N39" i="6"/>
  <c r="O39" i="6"/>
  <c r="P39" i="6"/>
  <c r="Q39" i="6"/>
  <c r="R39" i="6"/>
  <c r="S39" i="6"/>
  <c r="I40" i="6" s="1"/>
  <c r="T39" i="6"/>
  <c r="B40" i="6"/>
  <c r="J40" i="6"/>
  <c r="K40" i="6"/>
  <c r="L40" i="6"/>
  <c r="O40" i="6"/>
  <c r="S40" i="6"/>
  <c r="K42" i="6"/>
  <c r="A43" i="6"/>
  <c r="U44" i="6"/>
  <c r="A45" i="6"/>
  <c r="S46" i="6"/>
  <c r="S48" i="6"/>
  <c r="B49" i="6"/>
  <c r="C49" i="6"/>
  <c r="D49" i="6"/>
  <c r="E49" i="6"/>
  <c r="F49" i="6"/>
  <c r="G49" i="6"/>
  <c r="H49" i="6"/>
  <c r="I49" i="6"/>
  <c r="J49" i="6"/>
  <c r="K49" i="6"/>
  <c r="L49" i="6"/>
  <c r="M49" i="6"/>
  <c r="N49" i="6"/>
  <c r="O49" i="6"/>
  <c r="P49" i="6"/>
  <c r="Q49" i="6"/>
  <c r="R49" i="6"/>
  <c r="B50" i="6"/>
  <c r="C50" i="6"/>
  <c r="D50" i="6"/>
  <c r="E50" i="6"/>
  <c r="F50" i="6"/>
  <c r="G50" i="6"/>
  <c r="H50" i="6"/>
  <c r="I50" i="6"/>
  <c r="J50" i="6"/>
  <c r="K50" i="6"/>
  <c r="L50" i="6"/>
  <c r="M50" i="6"/>
  <c r="N50" i="6"/>
  <c r="O50" i="6"/>
  <c r="P50" i="6"/>
  <c r="Q50" i="6"/>
  <c r="R50" i="6"/>
  <c r="T50" i="6"/>
  <c r="B51" i="6"/>
  <c r="J51" i="6"/>
  <c r="K51" i="6"/>
  <c r="L51" i="6"/>
  <c r="O51" i="6"/>
  <c r="S51" i="6" s="1"/>
  <c r="K53" i="6"/>
  <c r="A54" i="6"/>
  <c r="A56" i="6"/>
  <c r="S57" i="6"/>
  <c r="U55" i="6" s="1"/>
  <c r="T62" i="6" s="1"/>
  <c r="S59" i="6"/>
  <c r="B60" i="6"/>
  <c r="S60" i="6" s="1"/>
  <c r="C60" i="6"/>
  <c r="D60" i="6"/>
  <c r="E60" i="6"/>
  <c r="F60" i="6"/>
  <c r="G60" i="6"/>
  <c r="H60" i="6"/>
  <c r="I60" i="6"/>
  <c r="J60" i="6"/>
  <c r="K60" i="6"/>
  <c r="L60" i="6"/>
  <c r="M60" i="6"/>
  <c r="N60" i="6"/>
  <c r="O60" i="6"/>
  <c r="P60" i="6"/>
  <c r="Q60" i="6"/>
  <c r="R60" i="6"/>
  <c r="T60" i="6"/>
  <c r="B61" i="6"/>
  <c r="C61" i="6"/>
  <c r="D61" i="6"/>
  <c r="E61" i="6"/>
  <c r="F61" i="6"/>
  <c r="G61" i="6"/>
  <c r="H61" i="6"/>
  <c r="I61" i="6"/>
  <c r="J61" i="6"/>
  <c r="K61" i="6"/>
  <c r="L61" i="6"/>
  <c r="M61" i="6"/>
  <c r="N61" i="6"/>
  <c r="O61" i="6"/>
  <c r="P61" i="6"/>
  <c r="Q61" i="6"/>
  <c r="R61" i="6"/>
  <c r="T61" i="6"/>
  <c r="B62" i="6"/>
  <c r="J62" i="6"/>
  <c r="K62" i="6"/>
  <c r="O62" i="6" s="1"/>
  <c r="S62" i="6" s="1"/>
  <c r="L62" i="6"/>
  <c r="K64" i="6"/>
  <c r="A65" i="6"/>
  <c r="A67" i="6"/>
  <c r="S68" i="6"/>
  <c r="U66" i="6" s="1"/>
  <c r="S70" i="6"/>
  <c r="B71" i="6"/>
  <c r="C71" i="6"/>
  <c r="D71" i="6"/>
  <c r="E71" i="6"/>
  <c r="F71" i="6"/>
  <c r="G71" i="6"/>
  <c r="H71" i="6"/>
  <c r="I71" i="6"/>
  <c r="J71" i="6"/>
  <c r="K71" i="6"/>
  <c r="L71" i="6"/>
  <c r="M71" i="6"/>
  <c r="N71" i="6"/>
  <c r="O71" i="6"/>
  <c r="P71" i="6"/>
  <c r="Q71" i="6"/>
  <c r="R71" i="6"/>
  <c r="S71" i="6"/>
  <c r="B72" i="6"/>
  <c r="C72" i="6"/>
  <c r="D72" i="6"/>
  <c r="E72" i="6"/>
  <c r="F72" i="6"/>
  <c r="G72" i="6"/>
  <c r="H72" i="6"/>
  <c r="I72" i="6"/>
  <c r="J72" i="6"/>
  <c r="K72" i="6"/>
  <c r="L72" i="6"/>
  <c r="M72" i="6"/>
  <c r="N72" i="6"/>
  <c r="O72" i="6"/>
  <c r="P72" i="6"/>
  <c r="Q72" i="6"/>
  <c r="R72" i="6"/>
  <c r="T72" i="6"/>
  <c r="B73" i="6"/>
  <c r="J73" i="6"/>
  <c r="K73" i="6"/>
  <c r="O73" i="6" s="1"/>
  <c r="S73" i="6" s="1"/>
  <c r="L73" i="6"/>
  <c r="T73" i="6"/>
  <c r="K75" i="6"/>
  <c r="A76" i="6"/>
  <c r="U77" i="6"/>
  <c r="A78" i="6"/>
  <c r="S79" i="6"/>
  <c r="T80" i="6"/>
  <c r="S81" i="6"/>
  <c r="B82" i="6"/>
  <c r="C82" i="6"/>
  <c r="D82" i="6"/>
  <c r="E82" i="6"/>
  <c r="F82" i="6"/>
  <c r="G82" i="6"/>
  <c r="H82" i="6"/>
  <c r="I82" i="6"/>
  <c r="J82" i="6"/>
  <c r="K82" i="6"/>
  <c r="L82" i="6"/>
  <c r="M82" i="6"/>
  <c r="N82" i="6"/>
  <c r="O82" i="6"/>
  <c r="P82" i="6"/>
  <c r="Q82" i="6"/>
  <c r="R82" i="6"/>
  <c r="T82" i="6"/>
  <c r="B83" i="6"/>
  <c r="C83" i="6"/>
  <c r="D83" i="6"/>
  <c r="E83" i="6"/>
  <c r="F83" i="6"/>
  <c r="G83" i="6"/>
  <c r="H83" i="6"/>
  <c r="I83" i="6"/>
  <c r="J83" i="6"/>
  <c r="K83" i="6"/>
  <c r="L83" i="6"/>
  <c r="M83" i="6"/>
  <c r="N83" i="6"/>
  <c r="O83" i="6"/>
  <c r="P83" i="6"/>
  <c r="Q83" i="6"/>
  <c r="R83" i="6"/>
  <c r="S83" i="6"/>
  <c r="I84" i="6" s="1"/>
  <c r="T83" i="6"/>
  <c r="B84" i="6"/>
  <c r="J84" i="6"/>
  <c r="K84" i="6"/>
  <c r="L84" i="6"/>
  <c r="O84" i="6"/>
  <c r="S84" i="6"/>
  <c r="K86" i="6"/>
  <c r="A87" i="6"/>
  <c r="U88" i="6"/>
  <c r="A89" i="6"/>
  <c r="S90" i="6"/>
  <c r="S92" i="6"/>
  <c r="B93" i="6"/>
  <c r="C93" i="6"/>
  <c r="D93" i="6"/>
  <c r="E93" i="6"/>
  <c r="F93" i="6"/>
  <c r="G93" i="6"/>
  <c r="H93" i="6"/>
  <c r="I93" i="6"/>
  <c r="J93" i="6"/>
  <c r="K93" i="6"/>
  <c r="L93" i="6"/>
  <c r="M93" i="6"/>
  <c r="N93" i="6"/>
  <c r="O93" i="6"/>
  <c r="P93" i="6"/>
  <c r="Q93" i="6"/>
  <c r="R93" i="6"/>
  <c r="B94" i="6"/>
  <c r="C94" i="6"/>
  <c r="D94" i="6"/>
  <c r="E94" i="6"/>
  <c r="F94" i="6"/>
  <c r="G94" i="6"/>
  <c r="H94" i="6"/>
  <c r="I94" i="6"/>
  <c r="J94" i="6"/>
  <c r="K94" i="6"/>
  <c r="L94" i="6"/>
  <c r="M94" i="6"/>
  <c r="N94" i="6"/>
  <c r="O94" i="6"/>
  <c r="P94" i="6"/>
  <c r="Q94" i="6"/>
  <c r="R94" i="6"/>
  <c r="T94" i="6"/>
  <c r="B95" i="6"/>
  <c r="J95" i="6"/>
  <c r="K95" i="6"/>
  <c r="L95" i="6"/>
  <c r="O95" i="6"/>
  <c r="S95" i="6" s="1"/>
  <c r="K97" i="6"/>
  <c r="A98" i="6"/>
  <c r="A100" i="6"/>
  <c r="S101" i="6"/>
  <c r="U99" i="6" s="1"/>
  <c r="T102" i="6"/>
  <c r="S103" i="6"/>
  <c r="B104" i="6"/>
  <c r="S104" i="6" s="1"/>
  <c r="C104" i="6"/>
  <c r="D104" i="6"/>
  <c r="E104" i="6"/>
  <c r="F104" i="6"/>
  <c r="G104" i="6"/>
  <c r="H104" i="6"/>
  <c r="I104" i="6"/>
  <c r="J104" i="6"/>
  <c r="K104" i="6"/>
  <c r="L104" i="6"/>
  <c r="M104" i="6"/>
  <c r="N104" i="6"/>
  <c r="O104" i="6"/>
  <c r="P104" i="6"/>
  <c r="Q104" i="6"/>
  <c r="R104" i="6"/>
  <c r="T104" i="6"/>
  <c r="B105" i="6"/>
  <c r="C105" i="6"/>
  <c r="D105" i="6"/>
  <c r="E105" i="6"/>
  <c r="F105" i="6"/>
  <c r="G105" i="6"/>
  <c r="H105" i="6"/>
  <c r="I105" i="6"/>
  <c r="J105" i="6"/>
  <c r="K105" i="6"/>
  <c r="L105" i="6"/>
  <c r="M105" i="6"/>
  <c r="N105" i="6"/>
  <c r="O105" i="6"/>
  <c r="P105" i="6"/>
  <c r="Q105" i="6"/>
  <c r="R105" i="6"/>
  <c r="T105" i="6"/>
  <c r="B106" i="6"/>
  <c r="J106" i="6"/>
  <c r="K106" i="6"/>
  <c r="O106" i="6" s="1"/>
  <c r="S106" i="6" s="1"/>
  <c r="L106" i="6"/>
  <c r="K108" i="6"/>
  <c r="A109" i="6"/>
  <c r="A111" i="6"/>
  <c r="S112" i="6"/>
  <c r="U110" i="6" s="1"/>
  <c r="S114" i="6"/>
  <c r="B115" i="6"/>
  <c r="C115" i="6"/>
  <c r="D115" i="6"/>
  <c r="E115" i="6"/>
  <c r="F115" i="6"/>
  <c r="G115" i="6"/>
  <c r="H115" i="6"/>
  <c r="I115" i="6"/>
  <c r="J115" i="6"/>
  <c r="K115" i="6"/>
  <c r="L115" i="6"/>
  <c r="M115" i="6"/>
  <c r="N115" i="6"/>
  <c r="O115" i="6"/>
  <c r="P115" i="6"/>
  <c r="Q115" i="6"/>
  <c r="R115" i="6"/>
  <c r="S115" i="6"/>
  <c r="B116" i="6"/>
  <c r="C116" i="6"/>
  <c r="D116" i="6"/>
  <c r="E116" i="6"/>
  <c r="F116" i="6"/>
  <c r="G116" i="6"/>
  <c r="H116" i="6"/>
  <c r="I116" i="6"/>
  <c r="J116" i="6"/>
  <c r="K116" i="6"/>
  <c r="L116" i="6"/>
  <c r="M116" i="6"/>
  <c r="N116" i="6"/>
  <c r="O116" i="6"/>
  <c r="P116" i="6"/>
  <c r="Q116" i="6"/>
  <c r="R116" i="6"/>
  <c r="T116" i="6"/>
  <c r="B117" i="6"/>
  <c r="J117" i="6"/>
  <c r="K117" i="6"/>
  <c r="O117" i="6" s="1"/>
  <c r="S117" i="6" s="1"/>
  <c r="T117" i="6" s="1"/>
  <c r="H15" i="7" s="1"/>
  <c r="L117" i="6"/>
  <c r="K119" i="6"/>
  <c r="A120" i="6"/>
  <c r="U121" i="6"/>
  <c r="A122" i="6"/>
  <c r="S123" i="6"/>
  <c r="T124" i="6"/>
  <c r="S125" i="6"/>
  <c r="B126" i="6"/>
  <c r="C126" i="6"/>
  <c r="D126" i="6"/>
  <c r="E126" i="6"/>
  <c r="F126" i="6"/>
  <c r="G126" i="6"/>
  <c r="H126" i="6"/>
  <c r="I126" i="6"/>
  <c r="J126" i="6"/>
  <c r="K126" i="6"/>
  <c r="L126" i="6"/>
  <c r="M126" i="6"/>
  <c r="N126" i="6"/>
  <c r="O126" i="6"/>
  <c r="P126" i="6"/>
  <c r="Q126" i="6"/>
  <c r="R126" i="6"/>
  <c r="T126" i="6"/>
  <c r="B127" i="6"/>
  <c r="C127" i="6"/>
  <c r="D127" i="6"/>
  <c r="E127" i="6"/>
  <c r="F127" i="6"/>
  <c r="G127" i="6"/>
  <c r="H127" i="6"/>
  <c r="I127" i="6"/>
  <c r="J127" i="6"/>
  <c r="K127" i="6"/>
  <c r="L127" i="6"/>
  <c r="M127" i="6"/>
  <c r="N127" i="6"/>
  <c r="O127" i="6"/>
  <c r="P127" i="6"/>
  <c r="Q127" i="6"/>
  <c r="R127" i="6"/>
  <c r="S127" i="6"/>
  <c r="I128" i="6" s="1"/>
  <c r="T127" i="6"/>
  <c r="B128" i="6"/>
  <c r="J128" i="6"/>
  <c r="K128" i="6"/>
  <c r="L128" i="6"/>
  <c r="O128" i="6"/>
  <c r="S128" i="6"/>
  <c r="T128" i="6" s="1"/>
  <c r="K130" i="6"/>
  <c r="A131" i="6"/>
  <c r="U132" i="6"/>
  <c r="A133" i="6"/>
  <c r="S134" i="6"/>
  <c r="S136" i="6"/>
  <c r="B137" i="6"/>
  <c r="C137" i="6"/>
  <c r="D137" i="6"/>
  <c r="E137" i="6"/>
  <c r="F137" i="6"/>
  <c r="G137" i="6"/>
  <c r="H137" i="6"/>
  <c r="I137" i="6"/>
  <c r="J137" i="6"/>
  <c r="K137" i="6"/>
  <c r="L137" i="6"/>
  <c r="M137" i="6"/>
  <c r="N137" i="6"/>
  <c r="O137" i="6"/>
  <c r="P137" i="6"/>
  <c r="Q137" i="6"/>
  <c r="R137" i="6"/>
  <c r="B138" i="6"/>
  <c r="C138" i="6"/>
  <c r="D138" i="6"/>
  <c r="E138" i="6"/>
  <c r="F138" i="6"/>
  <c r="G138" i="6"/>
  <c r="H138" i="6"/>
  <c r="I138" i="6"/>
  <c r="J138" i="6"/>
  <c r="K138" i="6"/>
  <c r="L138" i="6"/>
  <c r="M138" i="6"/>
  <c r="N138" i="6"/>
  <c r="O138" i="6"/>
  <c r="P138" i="6"/>
  <c r="Q138" i="6"/>
  <c r="R138" i="6"/>
  <c r="T138" i="6"/>
  <c r="B139" i="6"/>
  <c r="J139" i="6"/>
  <c r="K139" i="6"/>
  <c r="L139" i="6"/>
  <c r="O139" i="6"/>
  <c r="S139" i="6" s="1"/>
  <c r="K141" i="6"/>
  <c r="A142" i="6"/>
  <c r="A144" i="6"/>
  <c r="S145" i="6"/>
  <c r="U143" i="6" s="1"/>
  <c r="T146" i="6"/>
  <c r="S147" i="6"/>
  <c r="B148" i="6"/>
  <c r="C148" i="6"/>
  <c r="D148" i="6"/>
  <c r="E148" i="6"/>
  <c r="F148" i="6"/>
  <c r="G148" i="6"/>
  <c r="H148" i="6"/>
  <c r="I148" i="6"/>
  <c r="J148" i="6"/>
  <c r="K148" i="6"/>
  <c r="L148" i="6"/>
  <c r="M148" i="6"/>
  <c r="N148" i="6"/>
  <c r="O148" i="6"/>
  <c r="P148" i="6"/>
  <c r="Q148" i="6"/>
  <c r="R148" i="6"/>
  <c r="T148" i="6"/>
  <c r="B149" i="6"/>
  <c r="C149" i="6"/>
  <c r="D149" i="6"/>
  <c r="E149" i="6"/>
  <c r="F149" i="6"/>
  <c r="G149" i="6"/>
  <c r="H149" i="6"/>
  <c r="I149" i="6"/>
  <c r="J149" i="6"/>
  <c r="K149" i="6"/>
  <c r="L149" i="6"/>
  <c r="M149" i="6"/>
  <c r="N149" i="6"/>
  <c r="O149" i="6"/>
  <c r="P149" i="6"/>
  <c r="Q149" i="6"/>
  <c r="R149" i="6"/>
  <c r="T149" i="6"/>
  <c r="B150" i="6"/>
  <c r="J150" i="6"/>
  <c r="K150" i="6"/>
  <c r="O150" i="6" s="1"/>
  <c r="S150" i="6" s="1"/>
  <c r="L150" i="6"/>
  <c r="K152" i="6"/>
  <c r="A153" i="6"/>
  <c r="A155" i="6"/>
  <c r="S156" i="6"/>
  <c r="U154" i="6" s="1"/>
  <c r="S158" i="6"/>
  <c r="B159" i="6"/>
  <c r="C159" i="6"/>
  <c r="D159" i="6"/>
  <c r="E159" i="6"/>
  <c r="F159" i="6"/>
  <c r="G159" i="6"/>
  <c r="H159" i="6"/>
  <c r="I159" i="6"/>
  <c r="J159" i="6"/>
  <c r="K159" i="6"/>
  <c r="L159" i="6"/>
  <c r="M159" i="6"/>
  <c r="N159" i="6"/>
  <c r="O159" i="6"/>
  <c r="P159" i="6"/>
  <c r="Q159" i="6"/>
  <c r="R159" i="6"/>
  <c r="S159" i="6"/>
  <c r="B160" i="6"/>
  <c r="S160" i="6" s="1"/>
  <c r="I161" i="6" s="1"/>
  <c r="C160" i="6"/>
  <c r="D160" i="6"/>
  <c r="E160" i="6"/>
  <c r="F160" i="6"/>
  <c r="G160" i="6"/>
  <c r="H160" i="6"/>
  <c r="I160" i="6"/>
  <c r="J160" i="6"/>
  <c r="K160" i="6"/>
  <c r="L160" i="6"/>
  <c r="M160" i="6"/>
  <c r="N160" i="6"/>
  <c r="O160" i="6"/>
  <c r="P160" i="6"/>
  <c r="Q160" i="6"/>
  <c r="R160" i="6"/>
  <c r="T160" i="6"/>
  <c r="B161" i="6"/>
  <c r="J161" i="6"/>
  <c r="K161" i="6"/>
  <c r="O161" i="6" s="1"/>
  <c r="S161" i="6" s="1"/>
  <c r="L161" i="6"/>
  <c r="K163" i="6"/>
  <c r="A164" i="6"/>
  <c r="A166" i="6"/>
  <c r="S167" i="6"/>
  <c r="U165" i="6" s="1"/>
  <c r="S169" i="6"/>
  <c r="B170" i="6"/>
  <c r="C170" i="6"/>
  <c r="D170" i="6"/>
  <c r="E170" i="6"/>
  <c r="F170" i="6"/>
  <c r="G170" i="6"/>
  <c r="H170" i="6"/>
  <c r="I170" i="6"/>
  <c r="J170" i="6"/>
  <c r="K170" i="6"/>
  <c r="L170" i="6"/>
  <c r="M170" i="6"/>
  <c r="N170" i="6"/>
  <c r="O170" i="6"/>
  <c r="P170" i="6"/>
  <c r="Q170" i="6"/>
  <c r="R170" i="6"/>
  <c r="B171" i="6"/>
  <c r="C171" i="6"/>
  <c r="D171" i="6"/>
  <c r="E171" i="6"/>
  <c r="F171" i="6"/>
  <c r="G171" i="6"/>
  <c r="H171" i="6"/>
  <c r="I171" i="6"/>
  <c r="J171" i="6"/>
  <c r="K171" i="6"/>
  <c r="L171" i="6"/>
  <c r="M171" i="6"/>
  <c r="N171" i="6"/>
  <c r="O171" i="6"/>
  <c r="P171" i="6"/>
  <c r="Q171" i="6"/>
  <c r="R171" i="6"/>
  <c r="S171" i="6"/>
  <c r="I172" i="6" s="1"/>
  <c r="T171" i="6"/>
  <c r="B172" i="6"/>
  <c r="J172" i="6"/>
  <c r="K172" i="6"/>
  <c r="L172" i="6"/>
  <c r="O172" i="6"/>
  <c r="S172" i="6"/>
  <c r="K174" i="6"/>
  <c r="A175" i="6"/>
  <c r="U176" i="6"/>
  <c r="A177" i="6"/>
  <c r="S178" i="6"/>
  <c r="S180" i="6"/>
  <c r="B181" i="6"/>
  <c r="C181" i="6"/>
  <c r="D181" i="6"/>
  <c r="E181" i="6"/>
  <c r="F181" i="6"/>
  <c r="G181" i="6"/>
  <c r="H181" i="6"/>
  <c r="I181" i="6"/>
  <c r="J181" i="6"/>
  <c r="K181" i="6"/>
  <c r="L181" i="6"/>
  <c r="M181" i="6"/>
  <c r="N181" i="6"/>
  <c r="O181" i="6"/>
  <c r="P181" i="6"/>
  <c r="Q181" i="6"/>
  <c r="R181" i="6"/>
  <c r="B182" i="6"/>
  <c r="C182" i="6"/>
  <c r="D182" i="6"/>
  <c r="E182" i="6"/>
  <c r="F182" i="6"/>
  <c r="G182" i="6"/>
  <c r="H182" i="6"/>
  <c r="I182" i="6"/>
  <c r="J182" i="6"/>
  <c r="K182" i="6"/>
  <c r="L182" i="6"/>
  <c r="M182" i="6"/>
  <c r="N182" i="6"/>
  <c r="O182" i="6"/>
  <c r="P182" i="6"/>
  <c r="Q182" i="6"/>
  <c r="R182" i="6"/>
  <c r="T182" i="6"/>
  <c r="B183" i="6"/>
  <c r="J183" i="6"/>
  <c r="K183" i="6"/>
  <c r="L183" i="6"/>
  <c r="O183" i="6"/>
  <c r="S183" i="6" s="1"/>
  <c r="K185" i="6"/>
  <c r="A186" i="6"/>
  <c r="A188" i="6"/>
  <c r="S189" i="6"/>
  <c r="U187" i="6" s="1"/>
  <c r="T194" i="6" s="1"/>
  <c r="S191" i="6"/>
  <c r="B192" i="6"/>
  <c r="S192" i="6" s="1"/>
  <c r="C192" i="6"/>
  <c r="D192" i="6"/>
  <c r="E192" i="6"/>
  <c r="F192" i="6"/>
  <c r="G192" i="6"/>
  <c r="H192" i="6"/>
  <c r="I192" i="6"/>
  <c r="J192" i="6"/>
  <c r="K192" i="6"/>
  <c r="L192" i="6"/>
  <c r="M192" i="6"/>
  <c r="N192" i="6"/>
  <c r="O192" i="6"/>
  <c r="P192" i="6"/>
  <c r="Q192" i="6"/>
  <c r="R192" i="6"/>
  <c r="T192" i="6"/>
  <c r="B193" i="6"/>
  <c r="C193" i="6"/>
  <c r="D193" i="6"/>
  <c r="E193" i="6"/>
  <c r="F193" i="6"/>
  <c r="G193" i="6"/>
  <c r="H193" i="6"/>
  <c r="I193" i="6"/>
  <c r="J193" i="6"/>
  <c r="K193" i="6"/>
  <c r="L193" i="6"/>
  <c r="M193" i="6"/>
  <c r="N193" i="6"/>
  <c r="O193" i="6"/>
  <c r="P193" i="6"/>
  <c r="Q193" i="6"/>
  <c r="R193" i="6"/>
  <c r="T193" i="6"/>
  <c r="B194" i="6"/>
  <c r="J194" i="6"/>
  <c r="K194" i="6"/>
  <c r="L194" i="6"/>
  <c r="O194" i="6"/>
  <c r="S194" i="6"/>
  <c r="K196" i="6"/>
  <c r="A197" i="6"/>
  <c r="A199" i="6"/>
  <c r="S200" i="6"/>
  <c r="U198" i="6" s="1"/>
  <c r="S202" i="6"/>
  <c r="B203" i="6"/>
  <c r="C203" i="6"/>
  <c r="D203" i="6"/>
  <c r="E203" i="6"/>
  <c r="F203" i="6"/>
  <c r="G203" i="6"/>
  <c r="H203" i="6"/>
  <c r="I203" i="6"/>
  <c r="J203" i="6"/>
  <c r="K203" i="6"/>
  <c r="L203" i="6"/>
  <c r="M203" i="6"/>
  <c r="N203" i="6"/>
  <c r="O203" i="6"/>
  <c r="P203" i="6"/>
  <c r="Q203" i="6"/>
  <c r="R203" i="6"/>
  <c r="S203" i="6"/>
  <c r="B204" i="6"/>
  <c r="S204" i="6" s="1"/>
  <c r="I205" i="6" s="1"/>
  <c r="C204" i="6"/>
  <c r="D204" i="6"/>
  <c r="E204" i="6"/>
  <c r="F204" i="6"/>
  <c r="G204" i="6"/>
  <c r="H204" i="6"/>
  <c r="I204" i="6"/>
  <c r="J204" i="6"/>
  <c r="K204" i="6"/>
  <c r="L204" i="6"/>
  <c r="M204" i="6"/>
  <c r="N204" i="6"/>
  <c r="O204" i="6"/>
  <c r="P204" i="6"/>
  <c r="Q204" i="6"/>
  <c r="R204" i="6"/>
  <c r="T204" i="6"/>
  <c r="B205" i="6"/>
  <c r="J205" i="6"/>
  <c r="K205" i="6"/>
  <c r="O205" i="6" s="1"/>
  <c r="S205" i="6" s="1"/>
  <c r="L205" i="6"/>
  <c r="K207" i="6"/>
  <c r="A208" i="6"/>
  <c r="U209" i="6"/>
  <c r="A210" i="6"/>
  <c r="S211" i="6"/>
  <c r="T212" i="6"/>
  <c r="S213" i="6"/>
  <c r="B214" i="6"/>
  <c r="C214" i="6"/>
  <c r="D214" i="6"/>
  <c r="E214" i="6"/>
  <c r="F214" i="6"/>
  <c r="G214" i="6"/>
  <c r="H214" i="6"/>
  <c r="I214" i="6"/>
  <c r="J214" i="6"/>
  <c r="K214" i="6"/>
  <c r="L214" i="6"/>
  <c r="M214" i="6"/>
  <c r="N214" i="6"/>
  <c r="O214" i="6"/>
  <c r="P214" i="6"/>
  <c r="Q214" i="6"/>
  <c r="R214" i="6"/>
  <c r="T214" i="6"/>
  <c r="B215" i="6"/>
  <c r="C215" i="6"/>
  <c r="D215" i="6"/>
  <c r="E215" i="6"/>
  <c r="F215" i="6"/>
  <c r="G215" i="6"/>
  <c r="H215" i="6"/>
  <c r="I215" i="6"/>
  <c r="J215" i="6"/>
  <c r="K215" i="6"/>
  <c r="L215" i="6"/>
  <c r="M215" i="6"/>
  <c r="N215" i="6"/>
  <c r="O215" i="6"/>
  <c r="P215" i="6"/>
  <c r="Q215" i="6"/>
  <c r="R215" i="6"/>
  <c r="S215" i="6"/>
  <c r="I216" i="6" s="1"/>
  <c r="T215" i="6"/>
  <c r="B216" i="6"/>
  <c r="J216" i="6"/>
  <c r="K216" i="6"/>
  <c r="L216" i="6"/>
  <c r="O216" i="6"/>
  <c r="S216" i="6"/>
  <c r="T216" i="6" s="1"/>
  <c r="K218" i="6"/>
  <c r="A219" i="6"/>
  <c r="U220" i="6"/>
  <c r="A221" i="6"/>
  <c r="S222" i="6"/>
  <c r="S224" i="6"/>
  <c r="B225" i="6"/>
  <c r="C225" i="6"/>
  <c r="D225" i="6"/>
  <c r="E225" i="6"/>
  <c r="F225" i="6"/>
  <c r="G225" i="6"/>
  <c r="H225" i="6"/>
  <c r="I225" i="6"/>
  <c r="J225" i="6"/>
  <c r="K225" i="6"/>
  <c r="L225" i="6"/>
  <c r="M225" i="6"/>
  <c r="N225" i="6"/>
  <c r="O225" i="6"/>
  <c r="P225" i="6"/>
  <c r="Q225" i="6"/>
  <c r="R225" i="6"/>
  <c r="B226" i="6"/>
  <c r="C226" i="6"/>
  <c r="D226" i="6"/>
  <c r="E226" i="6"/>
  <c r="F226" i="6"/>
  <c r="G226" i="6"/>
  <c r="H226" i="6"/>
  <c r="I226" i="6"/>
  <c r="J226" i="6"/>
  <c r="K226" i="6"/>
  <c r="L226" i="6"/>
  <c r="M226" i="6"/>
  <c r="N226" i="6"/>
  <c r="O226" i="6"/>
  <c r="P226" i="6"/>
  <c r="Q226" i="6"/>
  <c r="R226" i="6"/>
  <c r="T226" i="6"/>
  <c r="B227" i="6"/>
  <c r="J227" i="6"/>
  <c r="K227" i="6"/>
  <c r="L227" i="6"/>
  <c r="O227" i="6"/>
  <c r="S227" i="6" s="1"/>
  <c r="K229" i="6"/>
  <c r="A230" i="6"/>
  <c r="A232" i="6"/>
  <c r="S233" i="6"/>
  <c r="U231" i="6" s="1"/>
  <c r="T234" i="6"/>
  <c r="S235" i="6"/>
  <c r="B236" i="6"/>
  <c r="C236" i="6"/>
  <c r="D236" i="6"/>
  <c r="E236" i="6"/>
  <c r="F236" i="6"/>
  <c r="G236" i="6"/>
  <c r="H236" i="6"/>
  <c r="I236" i="6"/>
  <c r="J236" i="6"/>
  <c r="K236" i="6"/>
  <c r="L236" i="6"/>
  <c r="M236" i="6"/>
  <c r="N236" i="6"/>
  <c r="O236" i="6"/>
  <c r="P236" i="6"/>
  <c r="Q236" i="6"/>
  <c r="R236" i="6"/>
  <c r="T236" i="6"/>
  <c r="B237" i="6"/>
  <c r="C237" i="6"/>
  <c r="D237" i="6"/>
  <c r="E237" i="6"/>
  <c r="F237" i="6"/>
  <c r="G237" i="6"/>
  <c r="H237" i="6"/>
  <c r="I237" i="6"/>
  <c r="J237" i="6"/>
  <c r="K237" i="6"/>
  <c r="L237" i="6"/>
  <c r="M237" i="6"/>
  <c r="N237" i="6"/>
  <c r="O237" i="6"/>
  <c r="P237" i="6"/>
  <c r="Q237" i="6"/>
  <c r="R237" i="6"/>
  <c r="T237" i="6"/>
  <c r="B238" i="6"/>
  <c r="J238" i="6"/>
  <c r="K238" i="6"/>
  <c r="O238" i="6" s="1"/>
  <c r="S238" i="6" s="1"/>
  <c r="L238" i="6"/>
  <c r="K240" i="6"/>
  <c r="A241" i="6"/>
  <c r="A243" i="6"/>
  <c r="S244" i="6"/>
  <c r="U242" i="6" s="1"/>
  <c r="S246" i="6"/>
  <c r="B247" i="6"/>
  <c r="C247" i="6"/>
  <c r="D247" i="6"/>
  <c r="E247" i="6"/>
  <c r="F247" i="6"/>
  <c r="G247" i="6"/>
  <c r="H247" i="6"/>
  <c r="I247" i="6"/>
  <c r="J247" i="6"/>
  <c r="K247" i="6"/>
  <c r="L247" i="6"/>
  <c r="M247" i="6"/>
  <c r="N247" i="6"/>
  <c r="O247" i="6"/>
  <c r="P247" i="6"/>
  <c r="Q247" i="6"/>
  <c r="R247" i="6"/>
  <c r="S247" i="6"/>
  <c r="B248" i="6"/>
  <c r="C248" i="6"/>
  <c r="D248" i="6"/>
  <c r="E248" i="6"/>
  <c r="F248" i="6"/>
  <c r="G248" i="6"/>
  <c r="H248" i="6"/>
  <c r="I248" i="6"/>
  <c r="J248" i="6"/>
  <c r="K248" i="6"/>
  <c r="L248" i="6"/>
  <c r="M248" i="6"/>
  <c r="N248" i="6"/>
  <c r="O248" i="6"/>
  <c r="P248" i="6"/>
  <c r="Q248" i="6"/>
  <c r="R248" i="6"/>
  <c r="T248" i="6"/>
  <c r="B249" i="6"/>
  <c r="J249" i="6"/>
  <c r="K249" i="6"/>
  <c r="O249" i="6" s="1"/>
  <c r="S249" i="6" s="1"/>
  <c r="L249" i="6"/>
  <c r="T249" i="6"/>
  <c r="K251" i="6"/>
  <c r="A252" i="6"/>
  <c r="A254" i="6"/>
  <c r="S255" i="6"/>
  <c r="U253" i="6" s="1"/>
  <c r="S257" i="6"/>
  <c r="B258" i="6"/>
  <c r="C258" i="6"/>
  <c r="D258" i="6"/>
  <c r="E258" i="6"/>
  <c r="F258" i="6"/>
  <c r="G258" i="6"/>
  <c r="H258" i="6"/>
  <c r="I258" i="6"/>
  <c r="J258" i="6"/>
  <c r="K258" i="6"/>
  <c r="L258" i="6"/>
  <c r="M258" i="6"/>
  <c r="N258" i="6"/>
  <c r="O258" i="6"/>
  <c r="P258" i="6"/>
  <c r="Q258" i="6"/>
  <c r="R258" i="6"/>
  <c r="B259" i="6"/>
  <c r="C259" i="6"/>
  <c r="D259" i="6"/>
  <c r="E259" i="6"/>
  <c r="F259" i="6"/>
  <c r="G259" i="6"/>
  <c r="H259" i="6"/>
  <c r="I259" i="6"/>
  <c r="J259" i="6"/>
  <c r="K259" i="6"/>
  <c r="L259" i="6"/>
  <c r="M259" i="6"/>
  <c r="N259" i="6"/>
  <c r="O259" i="6"/>
  <c r="P259" i="6"/>
  <c r="Q259" i="6"/>
  <c r="R259" i="6"/>
  <c r="S259" i="6"/>
  <c r="I260" i="6" s="1"/>
  <c r="T259" i="6"/>
  <c r="B260" i="6"/>
  <c r="J260" i="6"/>
  <c r="K260" i="6"/>
  <c r="L260" i="6"/>
  <c r="O260" i="6"/>
  <c r="S260" i="6"/>
  <c r="K262" i="6"/>
  <c r="A263" i="6"/>
  <c r="U264" i="6"/>
  <c r="A265" i="6"/>
  <c r="S266" i="6"/>
  <c r="S268" i="6"/>
  <c r="B269" i="6"/>
  <c r="C269" i="6"/>
  <c r="D269" i="6"/>
  <c r="E269" i="6"/>
  <c r="F269" i="6"/>
  <c r="G269" i="6"/>
  <c r="H269" i="6"/>
  <c r="I269" i="6"/>
  <c r="J269" i="6"/>
  <c r="K269" i="6"/>
  <c r="L269" i="6"/>
  <c r="M269" i="6"/>
  <c r="N269" i="6"/>
  <c r="O269" i="6"/>
  <c r="P269" i="6"/>
  <c r="Q269" i="6"/>
  <c r="R269" i="6"/>
  <c r="B270" i="6"/>
  <c r="C270" i="6"/>
  <c r="D270" i="6"/>
  <c r="E270" i="6"/>
  <c r="F270" i="6"/>
  <c r="G270" i="6"/>
  <c r="H270" i="6"/>
  <c r="I270" i="6"/>
  <c r="J270" i="6"/>
  <c r="K270" i="6"/>
  <c r="L270" i="6"/>
  <c r="M270" i="6"/>
  <c r="N270" i="6"/>
  <c r="O270" i="6"/>
  <c r="P270" i="6"/>
  <c r="Q270" i="6"/>
  <c r="R270" i="6"/>
  <c r="T270" i="6"/>
  <c r="B271" i="6"/>
  <c r="J271" i="6"/>
  <c r="K271" i="6"/>
  <c r="L271" i="6"/>
  <c r="O271" i="6"/>
  <c r="S271" i="6" s="1"/>
  <c r="K273" i="6"/>
  <c r="A274" i="6"/>
  <c r="A276" i="6"/>
  <c r="S277" i="6"/>
  <c r="U275" i="6" s="1"/>
  <c r="T278" i="6"/>
  <c r="S279" i="6"/>
  <c r="B280" i="6"/>
  <c r="S280" i="6" s="1"/>
  <c r="C280" i="6"/>
  <c r="D280" i="6"/>
  <c r="E280" i="6"/>
  <c r="F280" i="6"/>
  <c r="G280" i="6"/>
  <c r="H280" i="6"/>
  <c r="I280" i="6"/>
  <c r="J280" i="6"/>
  <c r="K280" i="6"/>
  <c r="L280" i="6"/>
  <c r="M280" i="6"/>
  <c r="N280" i="6"/>
  <c r="O280" i="6"/>
  <c r="P280" i="6"/>
  <c r="Q280" i="6"/>
  <c r="R280" i="6"/>
  <c r="T280" i="6"/>
  <c r="B281" i="6"/>
  <c r="C281" i="6"/>
  <c r="D281" i="6"/>
  <c r="E281" i="6"/>
  <c r="F281" i="6"/>
  <c r="G281" i="6"/>
  <c r="H281" i="6"/>
  <c r="I281" i="6"/>
  <c r="J281" i="6"/>
  <c r="K281" i="6"/>
  <c r="L281" i="6"/>
  <c r="M281" i="6"/>
  <c r="N281" i="6"/>
  <c r="O281" i="6"/>
  <c r="P281" i="6"/>
  <c r="Q281" i="6"/>
  <c r="R281" i="6"/>
  <c r="T281" i="6"/>
  <c r="B282" i="6"/>
  <c r="J282" i="6"/>
  <c r="K282" i="6"/>
  <c r="O282" i="6" s="1"/>
  <c r="S282" i="6" s="1"/>
  <c r="L282" i="6"/>
  <c r="K284" i="6"/>
  <c r="A285" i="6"/>
  <c r="A287" i="6"/>
  <c r="S288" i="6"/>
  <c r="U286" i="6" s="1"/>
  <c r="T293" i="6" s="1"/>
  <c r="H31" i="7" s="1"/>
  <c r="S290" i="6"/>
  <c r="B291" i="6"/>
  <c r="C291" i="6"/>
  <c r="D291" i="6"/>
  <c r="E291" i="6"/>
  <c r="F291" i="6"/>
  <c r="G291" i="6"/>
  <c r="H291" i="6"/>
  <c r="I291" i="6"/>
  <c r="J291" i="6"/>
  <c r="K291" i="6"/>
  <c r="L291" i="6"/>
  <c r="M291" i="6"/>
  <c r="N291" i="6"/>
  <c r="O291" i="6"/>
  <c r="P291" i="6"/>
  <c r="Q291" i="6"/>
  <c r="R291" i="6"/>
  <c r="S291" i="6"/>
  <c r="B292" i="6"/>
  <c r="S292" i="6" s="1"/>
  <c r="I293" i="6" s="1"/>
  <c r="C292" i="6"/>
  <c r="D292" i="6"/>
  <c r="E292" i="6"/>
  <c r="F292" i="6"/>
  <c r="G292" i="6"/>
  <c r="H292" i="6"/>
  <c r="I292" i="6"/>
  <c r="J292" i="6"/>
  <c r="K292" i="6"/>
  <c r="L292" i="6"/>
  <c r="M292" i="6"/>
  <c r="N292" i="6"/>
  <c r="O292" i="6"/>
  <c r="P292" i="6"/>
  <c r="Q292" i="6"/>
  <c r="R292" i="6"/>
  <c r="T292" i="6"/>
  <c r="B293" i="6"/>
  <c r="J293" i="6"/>
  <c r="K293" i="6"/>
  <c r="O293" i="6" s="1"/>
  <c r="S293" i="6" s="1"/>
  <c r="L293" i="6"/>
  <c r="K295" i="6"/>
  <c r="A296" i="6"/>
  <c r="U297" i="6"/>
  <c r="A298" i="6"/>
  <c r="S299" i="6"/>
  <c r="T300" i="6"/>
  <c r="S301" i="6"/>
  <c r="B302" i="6"/>
  <c r="C302" i="6"/>
  <c r="D302" i="6"/>
  <c r="E302" i="6"/>
  <c r="F302" i="6"/>
  <c r="G302" i="6"/>
  <c r="H302" i="6"/>
  <c r="I302" i="6"/>
  <c r="J302" i="6"/>
  <c r="K302" i="6"/>
  <c r="L302" i="6"/>
  <c r="M302" i="6"/>
  <c r="N302" i="6"/>
  <c r="O302" i="6"/>
  <c r="P302" i="6"/>
  <c r="Q302" i="6"/>
  <c r="R302" i="6"/>
  <c r="T302" i="6"/>
  <c r="B303" i="6"/>
  <c r="C303" i="6"/>
  <c r="D303" i="6"/>
  <c r="E303" i="6"/>
  <c r="F303" i="6"/>
  <c r="G303" i="6"/>
  <c r="H303" i="6"/>
  <c r="I303" i="6"/>
  <c r="J303" i="6"/>
  <c r="K303" i="6"/>
  <c r="L303" i="6"/>
  <c r="M303" i="6"/>
  <c r="N303" i="6"/>
  <c r="O303" i="6"/>
  <c r="P303" i="6"/>
  <c r="Q303" i="6"/>
  <c r="R303" i="6"/>
  <c r="S303" i="6"/>
  <c r="I304" i="6" s="1"/>
  <c r="T303" i="6"/>
  <c r="B304" i="6"/>
  <c r="J304" i="6"/>
  <c r="K304" i="6"/>
  <c r="L304" i="6"/>
  <c r="O304" i="6"/>
  <c r="S304" i="6"/>
  <c r="T304" i="6" s="1"/>
  <c r="K306" i="6"/>
  <c r="A307" i="6"/>
  <c r="A309" i="6"/>
  <c r="S310" i="6"/>
  <c r="U308" i="6" s="1"/>
  <c r="S312" i="6"/>
  <c r="B313" i="6"/>
  <c r="C313" i="6"/>
  <c r="D313" i="6"/>
  <c r="E313" i="6"/>
  <c r="F313" i="6"/>
  <c r="G313" i="6"/>
  <c r="H313" i="6"/>
  <c r="I313" i="6"/>
  <c r="J313" i="6"/>
  <c r="K313" i="6"/>
  <c r="L313" i="6"/>
  <c r="M313" i="6"/>
  <c r="N313" i="6"/>
  <c r="O313" i="6"/>
  <c r="P313" i="6"/>
  <c r="Q313" i="6"/>
  <c r="R313" i="6"/>
  <c r="S313" i="6"/>
  <c r="B314" i="6"/>
  <c r="C314" i="6"/>
  <c r="D314" i="6"/>
  <c r="E314" i="6"/>
  <c r="F314" i="6"/>
  <c r="G314" i="6"/>
  <c r="H314" i="6"/>
  <c r="I314" i="6"/>
  <c r="J314" i="6"/>
  <c r="K314" i="6"/>
  <c r="L314" i="6"/>
  <c r="M314" i="6"/>
  <c r="N314" i="6"/>
  <c r="O314" i="6"/>
  <c r="P314" i="6"/>
  <c r="Q314" i="6"/>
  <c r="R314" i="6"/>
  <c r="T314" i="6"/>
  <c r="B315" i="6"/>
  <c r="J315" i="6"/>
  <c r="L315" i="6"/>
  <c r="K317" i="6"/>
  <c r="A318" i="6"/>
  <c r="A320" i="6"/>
  <c r="S321" i="6"/>
  <c r="U319" i="6" s="1"/>
  <c r="T326" i="6" s="1"/>
  <c r="S323" i="6"/>
  <c r="B324" i="6"/>
  <c r="C324" i="6"/>
  <c r="D324" i="6"/>
  <c r="E324" i="6"/>
  <c r="F324" i="6"/>
  <c r="G324" i="6"/>
  <c r="H324" i="6"/>
  <c r="I324" i="6"/>
  <c r="J324" i="6"/>
  <c r="K324" i="6"/>
  <c r="L324" i="6"/>
  <c r="M324" i="6"/>
  <c r="N324" i="6"/>
  <c r="O324" i="6"/>
  <c r="P324" i="6"/>
  <c r="Q324" i="6"/>
  <c r="R324" i="6"/>
  <c r="T324" i="6"/>
  <c r="B325" i="6"/>
  <c r="C325" i="6"/>
  <c r="D325" i="6"/>
  <c r="E325" i="6"/>
  <c r="S325" i="6" s="1"/>
  <c r="I326" i="6" s="1"/>
  <c r="F325" i="6"/>
  <c r="G325" i="6"/>
  <c r="H325" i="6"/>
  <c r="I325" i="6"/>
  <c r="J325" i="6"/>
  <c r="K325" i="6"/>
  <c r="L325" i="6"/>
  <c r="M325" i="6"/>
  <c r="N325" i="6"/>
  <c r="O325" i="6"/>
  <c r="P325" i="6"/>
  <c r="Q325" i="6"/>
  <c r="R325" i="6"/>
  <c r="T325" i="6"/>
  <c r="B326" i="6"/>
  <c r="J326" i="6"/>
  <c r="K326" i="6"/>
  <c r="L326" i="6"/>
  <c r="O326" i="6"/>
  <c r="S326" i="6"/>
  <c r="K328" i="6"/>
  <c r="A329" i="6"/>
  <c r="U330" i="6"/>
  <c r="T333" i="6" s="1"/>
  <c r="A331" i="6"/>
  <c r="S332" i="6"/>
  <c r="S334" i="6"/>
  <c r="B335" i="6"/>
  <c r="C335" i="6"/>
  <c r="D335" i="6"/>
  <c r="E335" i="6"/>
  <c r="S335" i="6" s="1"/>
  <c r="F335" i="6"/>
  <c r="G335" i="6"/>
  <c r="H335" i="6"/>
  <c r="I335" i="6"/>
  <c r="J335" i="6"/>
  <c r="K335" i="6"/>
  <c r="L335" i="6"/>
  <c r="M335" i="6"/>
  <c r="N335" i="6"/>
  <c r="O335" i="6"/>
  <c r="P335" i="6"/>
  <c r="Q335" i="6"/>
  <c r="R335" i="6"/>
  <c r="B336" i="6"/>
  <c r="C336" i="6"/>
  <c r="D336" i="6"/>
  <c r="E336" i="6"/>
  <c r="F336" i="6"/>
  <c r="G336" i="6"/>
  <c r="H336" i="6"/>
  <c r="I336" i="6"/>
  <c r="J336" i="6"/>
  <c r="K336" i="6"/>
  <c r="L336" i="6"/>
  <c r="M336" i="6"/>
  <c r="N336" i="6"/>
  <c r="O336" i="6"/>
  <c r="P336" i="6"/>
  <c r="Q336" i="6"/>
  <c r="R336" i="6"/>
  <c r="S336" i="6"/>
  <c r="I337" i="6" s="1"/>
  <c r="T336" i="6"/>
  <c r="B337" i="6"/>
  <c r="J337" i="6"/>
  <c r="K337" i="6"/>
  <c r="L337" i="6"/>
  <c r="O337" i="6"/>
  <c r="S337" i="6"/>
  <c r="A2" i="7"/>
  <c r="E3" i="7"/>
  <c r="I3" i="7"/>
  <c r="E4" i="7"/>
  <c r="A6" i="7"/>
  <c r="B6" i="7"/>
  <c r="C6" i="7"/>
  <c r="D6" i="7"/>
  <c r="E6" i="7"/>
  <c r="A7" i="7"/>
  <c r="B7" i="7"/>
  <c r="C7" i="7"/>
  <c r="D7" i="7"/>
  <c r="E7" i="7"/>
  <c r="F7" i="7"/>
  <c r="A8" i="7"/>
  <c r="B8" i="7"/>
  <c r="C8" i="7"/>
  <c r="D8" i="7"/>
  <c r="E8" i="7"/>
  <c r="F8" i="7"/>
  <c r="G8" i="7"/>
  <c r="A9" i="7"/>
  <c r="B9" i="7"/>
  <c r="C9" i="7"/>
  <c r="D9" i="7"/>
  <c r="E9" i="7"/>
  <c r="A10" i="7"/>
  <c r="B10" i="7"/>
  <c r="C10" i="7"/>
  <c r="D10" i="7"/>
  <c r="E10" i="7"/>
  <c r="G10" i="7"/>
  <c r="H10" i="7"/>
  <c r="A11" i="7"/>
  <c r="B11" i="7"/>
  <c r="C11" i="7"/>
  <c r="D11" i="7"/>
  <c r="E11" i="7"/>
  <c r="H11" i="7"/>
  <c r="A12" i="7"/>
  <c r="B12" i="7"/>
  <c r="C12" i="7"/>
  <c r="D12" i="7"/>
  <c r="E12" i="7"/>
  <c r="F12" i="7"/>
  <c r="G12" i="7"/>
  <c r="A13" i="7"/>
  <c r="B13" i="7"/>
  <c r="C13" i="7"/>
  <c r="D13" i="7"/>
  <c r="E13" i="7"/>
  <c r="A14" i="7"/>
  <c r="B14" i="7"/>
  <c r="C14" i="7"/>
  <c r="D14" i="7"/>
  <c r="E14" i="7"/>
  <c r="F14" i="7"/>
  <c r="G14" i="7"/>
  <c r="A15" i="7"/>
  <c r="B15" i="7"/>
  <c r="C15" i="7"/>
  <c r="D15" i="7"/>
  <c r="E15" i="7"/>
  <c r="A16" i="7"/>
  <c r="B16" i="7"/>
  <c r="C16" i="7"/>
  <c r="D16" i="7"/>
  <c r="E16" i="7"/>
  <c r="F16" i="7"/>
  <c r="G16" i="7"/>
  <c r="H16" i="7"/>
  <c r="A17" i="7"/>
  <c r="B17" i="7"/>
  <c r="C17" i="7"/>
  <c r="D17" i="7"/>
  <c r="E17" i="7"/>
  <c r="A18" i="7"/>
  <c r="B18" i="7"/>
  <c r="C18" i="7"/>
  <c r="D18" i="7"/>
  <c r="E18" i="7"/>
  <c r="F18" i="7"/>
  <c r="G18" i="7"/>
  <c r="A19" i="7"/>
  <c r="B19" i="7"/>
  <c r="C19" i="7"/>
  <c r="D19" i="7"/>
  <c r="E19" i="7"/>
  <c r="A20" i="7"/>
  <c r="B20" i="7"/>
  <c r="C20" i="7"/>
  <c r="D20" i="7"/>
  <c r="E20" i="7"/>
  <c r="A21" i="7"/>
  <c r="B21" i="7"/>
  <c r="C21" i="7"/>
  <c r="D21" i="7"/>
  <c r="E21" i="7"/>
  <c r="A22" i="7"/>
  <c r="B22" i="7"/>
  <c r="C22" i="7"/>
  <c r="D22" i="7"/>
  <c r="E22" i="7"/>
  <c r="G22" i="7"/>
  <c r="H22" i="7"/>
  <c r="A23" i="7"/>
  <c r="B23" i="7"/>
  <c r="C23" i="7"/>
  <c r="D23" i="7"/>
  <c r="E23" i="7"/>
  <c r="A24" i="7"/>
  <c r="B24" i="7"/>
  <c r="C24" i="7"/>
  <c r="D24" i="7"/>
  <c r="E24" i="7"/>
  <c r="F24" i="7"/>
  <c r="G24" i="7"/>
  <c r="H24" i="7"/>
  <c r="A25" i="7"/>
  <c r="B25" i="7"/>
  <c r="C25" i="7"/>
  <c r="D25" i="7"/>
  <c r="E25" i="7"/>
  <c r="A26" i="7"/>
  <c r="B26" i="7"/>
  <c r="C26" i="7"/>
  <c r="D26" i="7"/>
  <c r="E26" i="7"/>
  <c r="F26" i="7"/>
  <c r="G26" i="7"/>
  <c r="A27" i="7"/>
  <c r="B27" i="7"/>
  <c r="C27" i="7"/>
  <c r="D27" i="7"/>
  <c r="E27" i="7"/>
  <c r="H27" i="7"/>
  <c r="A28" i="7"/>
  <c r="B28" i="7"/>
  <c r="C28" i="7"/>
  <c r="D28" i="7"/>
  <c r="E28" i="7"/>
  <c r="A29" i="7"/>
  <c r="B29" i="7"/>
  <c r="C29" i="7"/>
  <c r="D29" i="7"/>
  <c r="E29" i="7"/>
  <c r="A30" i="7"/>
  <c r="B30" i="7"/>
  <c r="C30" i="7"/>
  <c r="D30" i="7"/>
  <c r="E30" i="7"/>
  <c r="F30" i="7"/>
  <c r="G30" i="7"/>
  <c r="A31" i="7"/>
  <c r="B31" i="7"/>
  <c r="C31" i="7"/>
  <c r="D31" i="7"/>
  <c r="E31" i="7"/>
  <c r="A32" i="7"/>
  <c r="B32" i="7"/>
  <c r="C32" i="7"/>
  <c r="D32" i="7"/>
  <c r="E32" i="7"/>
  <c r="F32" i="7"/>
  <c r="G32" i="7"/>
  <c r="H32" i="7"/>
  <c r="A33" i="7"/>
  <c r="B33" i="7"/>
  <c r="C33" i="7"/>
  <c r="E33" i="7"/>
  <c r="A34" i="7"/>
  <c r="B34" i="7"/>
  <c r="C34" i="7"/>
  <c r="D34" i="7"/>
  <c r="E34" i="7"/>
  <c r="G34" i="7"/>
  <c r="H34" i="7"/>
  <c r="A35" i="7"/>
  <c r="B35" i="7"/>
  <c r="C35" i="7"/>
  <c r="D35" i="7"/>
  <c r="E35" i="7"/>
  <c r="F35" i="7"/>
  <c r="F38" i="7"/>
  <c r="F42" i="7"/>
  <c r="K3" i="4"/>
  <c r="A4" i="4"/>
  <c r="U5" i="4"/>
  <c r="T12" i="4" s="1"/>
  <c r="A6" i="4"/>
  <c r="S7" i="4"/>
  <c r="T8" i="4"/>
  <c r="S9" i="4"/>
  <c r="B10" i="4"/>
  <c r="S10" i="4" s="1"/>
  <c r="C10" i="4"/>
  <c r="D10" i="4"/>
  <c r="E10" i="4"/>
  <c r="F10" i="4"/>
  <c r="G10" i="4"/>
  <c r="H10" i="4"/>
  <c r="I10" i="4"/>
  <c r="J10" i="4"/>
  <c r="K10" i="4"/>
  <c r="L10" i="4"/>
  <c r="M10" i="4"/>
  <c r="N10" i="4"/>
  <c r="O10" i="4"/>
  <c r="P10" i="4"/>
  <c r="Q10" i="4"/>
  <c r="R10" i="4"/>
  <c r="T10" i="4"/>
  <c r="B11" i="4"/>
  <c r="C11" i="4"/>
  <c r="D11" i="4"/>
  <c r="E11" i="4"/>
  <c r="S11" i="4" s="1"/>
  <c r="I12" i="4" s="1"/>
  <c r="F11" i="4"/>
  <c r="G11" i="4"/>
  <c r="H11" i="4"/>
  <c r="I11" i="4"/>
  <c r="J11" i="4"/>
  <c r="K11" i="4"/>
  <c r="L11" i="4"/>
  <c r="M11" i="4"/>
  <c r="N11" i="4"/>
  <c r="O11" i="4"/>
  <c r="P11" i="4"/>
  <c r="Q11" i="4"/>
  <c r="R11" i="4"/>
  <c r="T11" i="4"/>
  <c r="B12" i="4"/>
  <c r="J12" i="4"/>
  <c r="K12" i="4"/>
  <c r="L12" i="4"/>
  <c r="O12" i="4"/>
  <c r="S12" i="4"/>
  <c r="K20" i="4"/>
  <c r="A21" i="4"/>
  <c r="A23" i="4"/>
  <c r="S24" i="4"/>
  <c r="U22" i="4" s="1"/>
  <c r="S26" i="4"/>
  <c r="B27" i="4"/>
  <c r="C27" i="4"/>
  <c r="D27" i="4"/>
  <c r="E27" i="4"/>
  <c r="F27" i="4"/>
  <c r="G27" i="4"/>
  <c r="H27" i="4"/>
  <c r="I27" i="4"/>
  <c r="J27" i="4"/>
  <c r="K27" i="4"/>
  <c r="L27" i="4"/>
  <c r="M27" i="4"/>
  <c r="N27" i="4"/>
  <c r="O27" i="4"/>
  <c r="P27" i="4"/>
  <c r="Q27" i="4"/>
  <c r="R27" i="4"/>
  <c r="S27" i="4"/>
  <c r="B28" i="4"/>
  <c r="S28" i="4" s="1"/>
  <c r="I29" i="4" s="1"/>
  <c r="C28" i="4"/>
  <c r="D28" i="4"/>
  <c r="E28" i="4"/>
  <c r="F28" i="4"/>
  <c r="G28" i="4"/>
  <c r="H28" i="4"/>
  <c r="I28" i="4"/>
  <c r="J28" i="4"/>
  <c r="K28" i="4"/>
  <c r="L28" i="4"/>
  <c r="M28" i="4"/>
  <c r="N28" i="4"/>
  <c r="O28" i="4"/>
  <c r="P28" i="4"/>
  <c r="Q28" i="4"/>
  <c r="R28" i="4"/>
  <c r="T28" i="4"/>
  <c r="B29" i="4"/>
  <c r="J29" i="4"/>
  <c r="K29" i="4"/>
  <c r="O29" i="4" s="1"/>
  <c r="S29" i="4" s="1"/>
  <c r="L29" i="4"/>
  <c r="K31" i="4"/>
  <c r="A32" i="4"/>
  <c r="A34" i="4"/>
  <c r="S35" i="4"/>
  <c r="U33" i="4" s="1"/>
  <c r="S37" i="4"/>
  <c r="B38" i="4"/>
  <c r="S38" i="4" s="1"/>
  <c r="C38" i="4"/>
  <c r="D38" i="4"/>
  <c r="E38" i="4"/>
  <c r="F38" i="4"/>
  <c r="G38" i="4"/>
  <c r="H38" i="4"/>
  <c r="I38" i="4"/>
  <c r="J38" i="4"/>
  <c r="K38" i="4"/>
  <c r="L38" i="4"/>
  <c r="M38" i="4"/>
  <c r="N38" i="4"/>
  <c r="O38" i="4"/>
  <c r="P38" i="4"/>
  <c r="Q38" i="4"/>
  <c r="R38" i="4"/>
  <c r="B39" i="4"/>
  <c r="C39" i="4"/>
  <c r="D39" i="4"/>
  <c r="E39" i="4"/>
  <c r="F39" i="4"/>
  <c r="G39" i="4"/>
  <c r="H39" i="4"/>
  <c r="I39" i="4"/>
  <c r="J39" i="4"/>
  <c r="K39" i="4"/>
  <c r="L39" i="4"/>
  <c r="M39" i="4"/>
  <c r="N39" i="4"/>
  <c r="O39" i="4"/>
  <c r="P39" i="4"/>
  <c r="Q39" i="4"/>
  <c r="R39" i="4"/>
  <c r="S39" i="4"/>
  <c r="I40" i="4" s="1"/>
  <c r="T39" i="4"/>
  <c r="B40" i="4"/>
  <c r="J40" i="4"/>
  <c r="K40" i="4"/>
  <c r="O40" i="4" s="1"/>
  <c r="S40" i="4" s="1"/>
  <c r="L40" i="4"/>
  <c r="K42" i="4"/>
  <c r="A43" i="4"/>
  <c r="U44" i="4"/>
  <c r="A45" i="4"/>
  <c r="S46" i="4"/>
  <c r="S48" i="4"/>
  <c r="B49" i="4"/>
  <c r="C49" i="4"/>
  <c r="D49" i="4"/>
  <c r="E49" i="4"/>
  <c r="S49" i="4" s="1"/>
  <c r="F49" i="4"/>
  <c r="G49" i="4"/>
  <c r="H49" i="4"/>
  <c r="I49" i="4"/>
  <c r="J49" i="4"/>
  <c r="K49" i="4"/>
  <c r="L49" i="4"/>
  <c r="M49" i="4"/>
  <c r="N49" i="4"/>
  <c r="O49" i="4"/>
  <c r="P49" i="4"/>
  <c r="Q49" i="4"/>
  <c r="R49" i="4"/>
  <c r="B50" i="4"/>
  <c r="S50" i="4" s="1"/>
  <c r="I51" i="4" s="1"/>
  <c r="C50" i="4"/>
  <c r="D50" i="4"/>
  <c r="E50" i="4"/>
  <c r="F50" i="4"/>
  <c r="G50" i="4"/>
  <c r="H50" i="4"/>
  <c r="I50" i="4"/>
  <c r="J50" i="4"/>
  <c r="K50" i="4"/>
  <c r="L50" i="4"/>
  <c r="M50" i="4"/>
  <c r="N50" i="4"/>
  <c r="O50" i="4"/>
  <c r="P50" i="4"/>
  <c r="Q50" i="4"/>
  <c r="R50" i="4"/>
  <c r="T50" i="4"/>
  <c r="B51" i="4"/>
  <c r="J51" i="4"/>
  <c r="K51" i="4"/>
  <c r="L51" i="4"/>
  <c r="O51" i="4"/>
  <c r="S51" i="4" s="1"/>
  <c r="K53" i="4"/>
  <c r="A54" i="4"/>
  <c r="U55" i="4"/>
  <c r="A56" i="4"/>
  <c r="S57" i="4"/>
  <c r="T58" i="4"/>
  <c r="S59" i="4"/>
  <c r="B60" i="4"/>
  <c r="S60" i="4" s="1"/>
  <c r="C60" i="4"/>
  <c r="D60" i="4"/>
  <c r="E60" i="4"/>
  <c r="F60" i="4"/>
  <c r="G60" i="4"/>
  <c r="H60" i="4"/>
  <c r="I60" i="4"/>
  <c r="J60" i="4"/>
  <c r="K60" i="4"/>
  <c r="L60" i="4"/>
  <c r="M60" i="4"/>
  <c r="N60" i="4"/>
  <c r="O60" i="4"/>
  <c r="P60" i="4"/>
  <c r="Q60" i="4"/>
  <c r="R60" i="4"/>
  <c r="T60" i="4"/>
  <c r="B61" i="4"/>
  <c r="C61" i="4"/>
  <c r="D61" i="4"/>
  <c r="E61" i="4"/>
  <c r="S61" i="4" s="1"/>
  <c r="I62" i="4" s="1"/>
  <c r="F61" i="4"/>
  <c r="G61" i="4"/>
  <c r="H61" i="4"/>
  <c r="I61" i="4"/>
  <c r="J61" i="4"/>
  <c r="K61" i="4"/>
  <c r="L61" i="4"/>
  <c r="M61" i="4"/>
  <c r="N61" i="4"/>
  <c r="O61" i="4"/>
  <c r="P61" i="4"/>
  <c r="Q61" i="4"/>
  <c r="R61" i="4"/>
  <c r="T61" i="4"/>
  <c r="B62" i="4"/>
  <c r="J62" i="4"/>
  <c r="K62" i="4"/>
  <c r="L62" i="4"/>
  <c r="O62" i="4"/>
  <c r="S62" i="4" s="1"/>
  <c r="K64" i="4"/>
  <c r="A65" i="4"/>
  <c r="A67" i="4"/>
  <c r="S68" i="4"/>
  <c r="U66" i="4" s="1"/>
  <c r="S70" i="4"/>
  <c r="B71" i="4"/>
  <c r="C71" i="4"/>
  <c r="D71" i="4"/>
  <c r="E71" i="4"/>
  <c r="F71" i="4"/>
  <c r="G71" i="4"/>
  <c r="H71" i="4"/>
  <c r="I71" i="4"/>
  <c r="J71" i="4"/>
  <c r="K71" i="4"/>
  <c r="L71" i="4"/>
  <c r="M71" i="4"/>
  <c r="N71" i="4"/>
  <c r="O71" i="4"/>
  <c r="P71" i="4"/>
  <c r="Q71" i="4"/>
  <c r="R71" i="4"/>
  <c r="S71" i="4"/>
  <c r="B72" i="4"/>
  <c r="S72" i="4" s="1"/>
  <c r="I73" i="4" s="1"/>
  <c r="C72" i="4"/>
  <c r="D72" i="4"/>
  <c r="E72" i="4"/>
  <c r="F72" i="4"/>
  <c r="G72" i="4"/>
  <c r="H72" i="4"/>
  <c r="I72" i="4"/>
  <c r="J72" i="4"/>
  <c r="K72" i="4"/>
  <c r="L72" i="4"/>
  <c r="M72" i="4"/>
  <c r="N72" i="4"/>
  <c r="O72" i="4"/>
  <c r="P72" i="4"/>
  <c r="Q72" i="4"/>
  <c r="R72" i="4"/>
  <c r="T72" i="4"/>
  <c r="B73" i="4"/>
  <c r="J73" i="4"/>
  <c r="K73" i="4"/>
  <c r="O73" i="4" s="1"/>
  <c r="S73" i="4" s="1"/>
  <c r="L73" i="4"/>
  <c r="K75" i="4"/>
  <c r="A76" i="4"/>
  <c r="A78" i="4"/>
  <c r="S79" i="4"/>
  <c r="U77" i="4" s="1"/>
  <c r="S81" i="4"/>
  <c r="B82" i="4"/>
  <c r="S82" i="4" s="1"/>
  <c r="C82" i="4"/>
  <c r="D82" i="4"/>
  <c r="E82" i="4"/>
  <c r="F82" i="4"/>
  <c r="G82" i="4"/>
  <c r="H82" i="4"/>
  <c r="I82" i="4"/>
  <c r="J82" i="4"/>
  <c r="K82" i="4"/>
  <c r="L82" i="4"/>
  <c r="M82" i="4"/>
  <c r="N82" i="4"/>
  <c r="O82" i="4"/>
  <c r="P82" i="4"/>
  <c r="Q82" i="4"/>
  <c r="R82" i="4"/>
  <c r="B83" i="4"/>
  <c r="C83" i="4"/>
  <c r="D83" i="4"/>
  <c r="E83" i="4"/>
  <c r="F83" i="4"/>
  <c r="G83" i="4"/>
  <c r="H83" i="4"/>
  <c r="I83" i="4"/>
  <c r="J83" i="4"/>
  <c r="K83" i="4"/>
  <c r="L83" i="4"/>
  <c r="M83" i="4"/>
  <c r="N83" i="4"/>
  <c r="O83" i="4"/>
  <c r="P83" i="4"/>
  <c r="Q83" i="4"/>
  <c r="R83" i="4"/>
  <c r="S83" i="4"/>
  <c r="I84" i="4" s="1"/>
  <c r="T83" i="4"/>
  <c r="B84" i="4"/>
  <c r="J84" i="4"/>
  <c r="K84" i="4"/>
  <c r="O84" i="4" s="1"/>
  <c r="S84" i="4" s="1"/>
  <c r="L84" i="4"/>
  <c r="K86" i="4"/>
  <c r="A87" i="4"/>
  <c r="U88" i="4"/>
  <c r="A89" i="4"/>
  <c r="S90" i="4"/>
  <c r="S92" i="4"/>
  <c r="B93" i="4"/>
  <c r="C93" i="4"/>
  <c r="D93" i="4"/>
  <c r="E93" i="4"/>
  <c r="S93" i="4" s="1"/>
  <c r="F93" i="4"/>
  <c r="G93" i="4"/>
  <c r="H93" i="4"/>
  <c r="I93" i="4"/>
  <c r="J93" i="4"/>
  <c r="K93" i="4"/>
  <c r="L93" i="4"/>
  <c r="M93" i="4"/>
  <c r="N93" i="4"/>
  <c r="O93" i="4"/>
  <c r="P93" i="4"/>
  <c r="Q93" i="4"/>
  <c r="R93" i="4"/>
  <c r="B94" i="4"/>
  <c r="S94" i="4" s="1"/>
  <c r="I95" i="4" s="1"/>
  <c r="C94" i="4"/>
  <c r="D94" i="4"/>
  <c r="E94" i="4"/>
  <c r="F94" i="4"/>
  <c r="G94" i="4"/>
  <c r="H94" i="4"/>
  <c r="I94" i="4"/>
  <c r="J94" i="4"/>
  <c r="K94" i="4"/>
  <c r="L94" i="4"/>
  <c r="M94" i="4"/>
  <c r="N94" i="4"/>
  <c r="O94" i="4"/>
  <c r="P94" i="4"/>
  <c r="Q94" i="4"/>
  <c r="R94" i="4"/>
  <c r="T94" i="4"/>
  <c r="B95" i="4"/>
  <c r="J95" i="4"/>
  <c r="K95" i="4"/>
  <c r="L95" i="4"/>
  <c r="O95" i="4"/>
  <c r="S95" i="4" s="1"/>
  <c r="K97" i="4"/>
  <c r="A98" i="4"/>
  <c r="U99" i="4"/>
  <c r="A100" i="4"/>
  <c r="S101" i="4"/>
  <c r="T102" i="4"/>
  <c r="S103" i="4"/>
  <c r="B104" i="4"/>
  <c r="S104" i="4" s="1"/>
  <c r="C104" i="4"/>
  <c r="D104" i="4"/>
  <c r="E104" i="4"/>
  <c r="F104" i="4"/>
  <c r="G104" i="4"/>
  <c r="H104" i="4"/>
  <c r="I104" i="4"/>
  <c r="J104" i="4"/>
  <c r="K104" i="4"/>
  <c r="L104" i="4"/>
  <c r="M104" i="4"/>
  <c r="N104" i="4"/>
  <c r="O104" i="4"/>
  <c r="P104" i="4"/>
  <c r="Q104" i="4"/>
  <c r="R104" i="4"/>
  <c r="T104" i="4"/>
  <c r="B105" i="4"/>
  <c r="S105" i="4" s="1"/>
  <c r="I106" i="4" s="1"/>
  <c r="C105" i="4"/>
  <c r="D105" i="4"/>
  <c r="E105" i="4"/>
  <c r="F105" i="4"/>
  <c r="G105" i="4"/>
  <c r="H105" i="4"/>
  <c r="I105" i="4"/>
  <c r="J105" i="4"/>
  <c r="K105" i="4"/>
  <c r="L105" i="4"/>
  <c r="M105" i="4"/>
  <c r="N105" i="4"/>
  <c r="O105" i="4"/>
  <c r="P105" i="4"/>
  <c r="Q105" i="4"/>
  <c r="R105" i="4"/>
  <c r="T105" i="4"/>
  <c r="B106" i="4"/>
  <c r="J106" i="4"/>
  <c r="K106" i="4"/>
  <c r="L106" i="4"/>
  <c r="O106" i="4"/>
  <c r="S106" i="4" s="1"/>
  <c r="K108" i="4"/>
  <c r="A109" i="4"/>
  <c r="A111" i="4"/>
  <c r="S112" i="4"/>
  <c r="U110" i="4" s="1"/>
  <c r="S114" i="4"/>
  <c r="B115" i="4"/>
  <c r="C115" i="4"/>
  <c r="D115" i="4"/>
  <c r="E115" i="4"/>
  <c r="F115" i="4"/>
  <c r="G115" i="4"/>
  <c r="H115" i="4"/>
  <c r="I115" i="4"/>
  <c r="J115" i="4"/>
  <c r="K115" i="4"/>
  <c r="L115" i="4"/>
  <c r="M115" i="4"/>
  <c r="N115" i="4"/>
  <c r="O115" i="4"/>
  <c r="P115" i="4"/>
  <c r="Q115" i="4"/>
  <c r="R115" i="4"/>
  <c r="S115" i="4"/>
  <c r="B116" i="4"/>
  <c r="S116" i="4" s="1"/>
  <c r="I117" i="4" s="1"/>
  <c r="C116" i="4"/>
  <c r="D116" i="4"/>
  <c r="E116" i="4"/>
  <c r="F116" i="4"/>
  <c r="G116" i="4"/>
  <c r="H116" i="4"/>
  <c r="I116" i="4"/>
  <c r="J116" i="4"/>
  <c r="K116" i="4"/>
  <c r="L116" i="4"/>
  <c r="M116" i="4"/>
  <c r="N116" i="4"/>
  <c r="O116" i="4"/>
  <c r="P116" i="4"/>
  <c r="Q116" i="4"/>
  <c r="R116" i="4"/>
  <c r="T116" i="4"/>
  <c r="B117" i="4"/>
  <c r="J117" i="4"/>
  <c r="K117" i="4"/>
  <c r="O117" i="4" s="1"/>
  <c r="S117" i="4" s="1"/>
  <c r="L117" i="4"/>
  <c r="K119" i="4"/>
  <c r="A120" i="4"/>
  <c r="A122" i="4"/>
  <c r="S123" i="4"/>
  <c r="U121" i="4" s="1"/>
  <c r="S125" i="4"/>
  <c r="B126" i="4"/>
  <c r="S126" i="4" s="1"/>
  <c r="C126" i="4"/>
  <c r="D126" i="4"/>
  <c r="E126" i="4"/>
  <c r="F126" i="4"/>
  <c r="G126" i="4"/>
  <c r="H126" i="4"/>
  <c r="I126" i="4"/>
  <c r="J126" i="4"/>
  <c r="K126" i="4"/>
  <c r="L126" i="4"/>
  <c r="M126" i="4"/>
  <c r="N126" i="4"/>
  <c r="O126" i="4"/>
  <c r="P126" i="4"/>
  <c r="Q126" i="4"/>
  <c r="R126" i="4"/>
  <c r="B127" i="4"/>
  <c r="C127" i="4"/>
  <c r="D127" i="4"/>
  <c r="E127" i="4"/>
  <c r="F127" i="4"/>
  <c r="G127" i="4"/>
  <c r="H127" i="4"/>
  <c r="I127" i="4"/>
  <c r="J127" i="4"/>
  <c r="K127" i="4"/>
  <c r="L127" i="4"/>
  <c r="M127" i="4"/>
  <c r="N127" i="4"/>
  <c r="O127" i="4"/>
  <c r="P127" i="4"/>
  <c r="Q127" i="4"/>
  <c r="R127" i="4"/>
  <c r="S127" i="4"/>
  <c r="I128" i="4" s="1"/>
  <c r="T127" i="4"/>
  <c r="B128" i="4"/>
  <c r="J128" i="4"/>
  <c r="K128" i="4"/>
  <c r="O128" i="4" s="1"/>
  <c r="S128" i="4" s="1"/>
  <c r="L128" i="4"/>
  <c r="K130" i="4"/>
  <c r="A131" i="4"/>
  <c r="U132" i="4"/>
  <c r="A133" i="4"/>
  <c r="S134" i="4"/>
  <c r="S136" i="4"/>
  <c r="B137" i="4"/>
  <c r="S137" i="4" s="1"/>
  <c r="C137" i="4"/>
  <c r="D137" i="4"/>
  <c r="E137" i="4"/>
  <c r="F137" i="4"/>
  <c r="G137" i="4"/>
  <c r="H137" i="4"/>
  <c r="I137" i="4"/>
  <c r="J137" i="4"/>
  <c r="K137" i="4"/>
  <c r="L137" i="4"/>
  <c r="M137" i="4"/>
  <c r="N137" i="4"/>
  <c r="O137" i="4"/>
  <c r="P137" i="4"/>
  <c r="Q137" i="4"/>
  <c r="R137" i="4"/>
  <c r="B138" i="4"/>
  <c r="S138" i="4" s="1"/>
  <c r="I139" i="4" s="1"/>
  <c r="C138" i="4"/>
  <c r="D138" i="4"/>
  <c r="E138" i="4"/>
  <c r="F138" i="4"/>
  <c r="G138" i="4"/>
  <c r="H138" i="4"/>
  <c r="I138" i="4"/>
  <c r="J138" i="4"/>
  <c r="K138" i="4"/>
  <c r="L138" i="4"/>
  <c r="M138" i="4"/>
  <c r="N138" i="4"/>
  <c r="O138" i="4"/>
  <c r="P138" i="4"/>
  <c r="Q138" i="4"/>
  <c r="R138" i="4"/>
  <c r="T138" i="4"/>
  <c r="B139" i="4"/>
  <c r="J139" i="4"/>
  <c r="K139" i="4"/>
  <c r="L139" i="4"/>
  <c r="O139" i="4"/>
  <c r="S139" i="4" s="1"/>
  <c r="K141" i="4"/>
  <c r="A142" i="4"/>
  <c r="U143" i="4"/>
  <c r="A144" i="4"/>
  <c r="S145" i="4"/>
  <c r="T146" i="4"/>
  <c r="S147" i="4"/>
  <c r="B148" i="4"/>
  <c r="S148" i="4" s="1"/>
  <c r="C148" i="4"/>
  <c r="D148" i="4"/>
  <c r="E148" i="4"/>
  <c r="F148" i="4"/>
  <c r="G148" i="4"/>
  <c r="H148" i="4"/>
  <c r="I148" i="4"/>
  <c r="J148" i="4"/>
  <c r="K148" i="4"/>
  <c r="L148" i="4"/>
  <c r="M148" i="4"/>
  <c r="N148" i="4"/>
  <c r="O148" i="4"/>
  <c r="P148" i="4"/>
  <c r="Q148" i="4"/>
  <c r="R148" i="4"/>
  <c r="T148" i="4"/>
  <c r="B149" i="4"/>
  <c r="C149" i="4"/>
  <c r="D149" i="4"/>
  <c r="E149" i="4"/>
  <c r="F149" i="4"/>
  <c r="G149" i="4"/>
  <c r="H149" i="4"/>
  <c r="I149" i="4"/>
  <c r="J149" i="4"/>
  <c r="K149" i="4"/>
  <c r="L149" i="4"/>
  <c r="M149" i="4"/>
  <c r="N149" i="4"/>
  <c r="O149" i="4"/>
  <c r="P149" i="4"/>
  <c r="Q149" i="4"/>
  <c r="R149" i="4"/>
  <c r="T149" i="4"/>
  <c r="B150" i="4"/>
  <c r="J150" i="4"/>
  <c r="K150" i="4"/>
  <c r="L150" i="4"/>
  <c r="O150" i="4"/>
  <c r="S150" i="4" s="1"/>
  <c r="K152" i="4"/>
  <c r="A153" i="4"/>
  <c r="A155" i="4"/>
  <c r="S156" i="4"/>
  <c r="U154" i="4" s="1"/>
  <c r="S158" i="4"/>
  <c r="B159" i="4"/>
  <c r="C159" i="4"/>
  <c r="D159" i="4"/>
  <c r="E159" i="4"/>
  <c r="F159" i="4"/>
  <c r="G159" i="4"/>
  <c r="H159" i="4"/>
  <c r="I159" i="4"/>
  <c r="J159" i="4"/>
  <c r="K159" i="4"/>
  <c r="L159" i="4"/>
  <c r="M159" i="4"/>
  <c r="N159" i="4"/>
  <c r="O159" i="4"/>
  <c r="P159" i="4"/>
  <c r="Q159" i="4"/>
  <c r="R159" i="4"/>
  <c r="S159" i="4"/>
  <c r="B160" i="4"/>
  <c r="S160" i="4" s="1"/>
  <c r="I161" i="4" s="1"/>
  <c r="C160" i="4"/>
  <c r="D160" i="4"/>
  <c r="E160" i="4"/>
  <c r="F160" i="4"/>
  <c r="G160" i="4"/>
  <c r="H160" i="4"/>
  <c r="I160" i="4"/>
  <c r="J160" i="4"/>
  <c r="K160" i="4"/>
  <c r="L160" i="4"/>
  <c r="M160" i="4"/>
  <c r="N160" i="4"/>
  <c r="O160" i="4"/>
  <c r="P160" i="4"/>
  <c r="Q160" i="4"/>
  <c r="R160" i="4"/>
  <c r="T160" i="4"/>
  <c r="B161" i="4"/>
  <c r="J161" i="4"/>
  <c r="K161" i="4"/>
  <c r="O161" i="4" s="1"/>
  <c r="S161" i="4" s="1"/>
  <c r="L161" i="4"/>
  <c r="K163" i="4"/>
  <c r="A164" i="4"/>
  <c r="A166" i="4"/>
  <c r="S167" i="4"/>
  <c r="U165" i="4" s="1"/>
  <c r="T168" i="4" s="1"/>
  <c r="F20" i="5" s="1"/>
  <c r="S169" i="4"/>
  <c r="B170" i="4"/>
  <c r="S170" i="4" s="1"/>
  <c r="C170" i="4"/>
  <c r="D170" i="4"/>
  <c r="E170" i="4"/>
  <c r="F170" i="4"/>
  <c r="G170" i="4"/>
  <c r="H170" i="4"/>
  <c r="I170" i="4"/>
  <c r="J170" i="4"/>
  <c r="K170" i="4"/>
  <c r="L170" i="4"/>
  <c r="M170" i="4"/>
  <c r="N170" i="4"/>
  <c r="O170" i="4"/>
  <c r="P170" i="4"/>
  <c r="Q170" i="4"/>
  <c r="R170" i="4"/>
  <c r="T170" i="4"/>
  <c r="B171" i="4"/>
  <c r="C171" i="4"/>
  <c r="D171" i="4"/>
  <c r="E171" i="4"/>
  <c r="F171" i="4"/>
  <c r="G171" i="4"/>
  <c r="H171" i="4"/>
  <c r="I171" i="4"/>
  <c r="J171" i="4"/>
  <c r="K171" i="4"/>
  <c r="L171" i="4"/>
  <c r="M171" i="4"/>
  <c r="N171" i="4"/>
  <c r="O171" i="4"/>
  <c r="P171" i="4"/>
  <c r="Q171" i="4"/>
  <c r="R171" i="4"/>
  <c r="S171" i="4"/>
  <c r="I172" i="4" s="1"/>
  <c r="T171" i="4"/>
  <c r="B172" i="4"/>
  <c r="J172" i="4"/>
  <c r="K172" i="4"/>
  <c r="O172" i="4" s="1"/>
  <c r="S172" i="4" s="1"/>
  <c r="T172" i="4" s="1"/>
  <c r="H20" i="5" s="1"/>
  <c r="L172" i="4"/>
  <c r="K174" i="4"/>
  <c r="A175" i="4"/>
  <c r="A177" i="4"/>
  <c r="S178" i="4"/>
  <c r="U176" i="4" s="1"/>
  <c r="S180" i="4"/>
  <c r="B181" i="4"/>
  <c r="C181" i="4"/>
  <c r="D181" i="4"/>
  <c r="E181" i="4"/>
  <c r="F181" i="4"/>
  <c r="G181" i="4"/>
  <c r="H181" i="4"/>
  <c r="I181" i="4"/>
  <c r="J181" i="4"/>
  <c r="K181" i="4"/>
  <c r="L181" i="4"/>
  <c r="M181" i="4"/>
  <c r="N181" i="4"/>
  <c r="O181" i="4"/>
  <c r="P181" i="4"/>
  <c r="Q181" i="4"/>
  <c r="R181" i="4"/>
  <c r="S181" i="4"/>
  <c r="B182" i="4"/>
  <c r="S182" i="4" s="1"/>
  <c r="I183" i="4" s="1"/>
  <c r="C182" i="4"/>
  <c r="D182" i="4"/>
  <c r="E182" i="4"/>
  <c r="F182" i="4"/>
  <c r="G182" i="4"/>
  <c r="H182" i="4"/>
  <c r="I182" i="4"/>
  <c r="J182" i="4"/>
  <c r="K182" i="4"/>
  <c r="L182" i="4"/>
  <c r="M182" i="4"/>
  <c r="N182" i="4"/>
  <c r="O182" i="4"/>
  <c r="P182" i="4"/>
  <c r="Q182" i="4"/>
  <c r="R182" i="4"/>
  <c r="T182" i="4"/>
  <c r="B183" i="4"/>
  <c r="J183" i="4"/>
  <c r="L183" i="4"/>
  <c r="K185" i="4"/>
  <c r="A186" i="4"/>
  <c r="A188" i="4"/>
  <c r="S189" i="4"/>
  <c r="U187" i="4" s="1"/>
  <c r="S191" i="4"/>
  <c r="B192" i="4"/>
  <c r="C192" i="4"/>
  <c r="D192" i="4"/>
  <c r="E192" i="4"/>
  <c r="F192" i="4"/>
  <c r="G192" i="4"/>
  <c r="H192" i="4"/>
  <c r="I192" i="4"/>
  <c r="J192" i="4"/>
  <c r="K192" i="4"/>
  <c r="L192" i="4"/>
  <c r="M192" i="4"/>
  <c r="N192" i="4"/>
  <c r="O192" i="4"/>
  <c r="P192" i="4"/>
  <c r="Q192" i="4"/>
  <c r="R192" i="4"/>
  <c r="S192" i="4"/>
  <c r="B193" i="4"/>
  <c r="C193" i="4"/>
  <c r="D193" i="4"/>
  <c r="S193" i="4" s="1"/>
  <c r="I194" i="4" s="1"/>
  <c r="E193" i="4"/>
  <c r="F193" i="4"/>
  <c r="G193" i="4"/>
  <c r="H193" i="4"/>
  <c r="I193" i="4"/>
  <c r="J193" i="4"/>
  <c r="K193" i="4"/>
  <c r="L193" i="4"/>
  <c r="M193" i="4"/>
  <c r="N193" i="4"/>
  <c r="O193" i="4"/>
  <c r="P193" i="4"/>
  <c r="Q193" i="4"/>
  <c r="R193" i="4"/>
  <c r="T193" i="4"/>
  <c r="B194" i="4"/>
  <c r="J194" i="4"/>
  <c r="K194" i="4"/>
  <c r="O194" i="4" s="1"/>
  <c r="S194" i="4" s="1"/>
  <c r="L194" i="4"/>
  <c r="K196" i="4"/>
  <c r="A197" i="4"/>
  <c r="A199" i="4"/>
  <c r="S200" i="4"/>
  <c r="U198" i="4" s="1"/>
  <c r="S202" i="4"/>
  <c r="B203" i="4"/>
  <c r="S203" i="4" s="1"/>
  <c r="C203" i="4"/>
  <c r="D203" i="4"/>
  <c r="E203" i="4"/>
  <c r="F203" i="4"/>
  <c r="G203" i="4"/>
  <c r="H203" i="4"/>
  <c r="I203" i="4"/>
  <c r="J203" i="4"/>
  <c r="K203" i="4"/>
  <c r="L203" i="4"/>
  <c r="M203" i="4"/>
  <c r="N203" i="4"/>
  <c r="O203" i="4"/>
  <c r="P203" i="4"/>
  <c r="Q203" i="4"/>
  <c r="R203" i="4"/>
  <c r="B204" i="4"/>
  <c r="C204" i="4"/>
  <c r="D204" i="4"/>
  <c r="E204" i="4"/>
  <c r="F204" i="4"/>
  <c r="G204" i="4"/>
  <c r="H204" i="4"/>
  <c r="I204" i="4"/>
  <c r="J204" i="4"/>
  <c r="K204" i="4"/>
  <c r="L204" i="4"/>
  <c r="M204" i="4"/>
  <c r="N204" i="4"/>
  <c r="O204" i="4"/>
  <c r="P204" i="4"/>
  <c r="Q204" i="4"/>
  <c r="R204" i="4"/>
  <c r="S204" i="4"/>
  <c r="I205" i="4" s="1"/>
  <c r="T204" i="4"/>
  <c r="B205" i="4"/>
  <c r="J205" i="4"/>
  <c r="K205" i="4"/>
  <c r="O205" i="4" s="1"/>
  <c r="S205" i="4" s="1"/>
  <c r="L205" i="4"/>
  <c r="K207" i="4"/>
  <c r="A208" i="4"/>
  <c r="U209" i="4"/>
  <c r="A210" i="4"/>
  <c r="S211" i="4"/>
  <c r="S213" i="4"/>
  <c r="B214" i="4"/>
  <c r="S214" i="4" s="1"/>
  <c r="C214" i="4"/>
  <c r="D214" i="4"/>
  <c r="E214" i="4"/>
  <c r="F214" i="4"/>
  <c r="G214" i="4"/>
  <c r="H214" i="4"/>
  <c r="I214" i="4"/>
  <c r="J214" i="4"/>
  <c r="K214" i="4"/>
  <c r="L214" i="4"/>
  <c r="M214" i="4"/>
  <c r="N214" i="4"/>
  <c r="O214" i="4"/>
  <c r="P214" i="4"/>
  <c r="Q214" i="4"/>
  <c r="R214" i="4"/>
  <c r="B215" i="4"/>
  <c r="S215" i="4" s="1"/>
  <c r="I216" i="4" s="1"/>
  <c r="C215" i="4"/>
  <c r="D215" i="4"/>
  <c r="E215" i="4"/>
  <c r="F215" i="4"/>
  <c r="G215" i="4"/>
  <c r="H215" i="4"/>
  <c r="I215" i="4"/>
  <c r="J215" i="4"/>
  <c r="K215" i="4"/>
  <c r="L215" i="4"/>
  <c r="M215" i="4"/>
  <c r="N215" i="4"/>
  <c r="O215" i="4"/>
  <c r="P215" i="4"/>
  <c r="Q215" i="4"/>
  <c r="R215" i="4"/>
  <c r="T215" i="4"/>
  <c r="B216" i="4"/>
  <c r="J216" i="4"/>
  <c r="K216" i="4"/>
  <c r="L216" i="4"/>
  <c r="O216" i="4"/>
  <c r="S216" i="4" s="1"/>
  <c r="K218" i="4"/>
  <c r="A219" i="4"/>
  <c r="U220" i="4"/>
  <c r="A221" i="4"/>
  <c r="S222" i="4"/>
  <c r="T223" i="4"/>
  <c r="S224" i="4"/>
  <c r="B225" i="4"/>
  <c r="C225" i="4"/>
  <c r="D225" i="4"/>
  <c r="S225" i="4" s="1"/>
  <c r="E225" i="4"/>
  <c r="F225" i="4"/>
  <c r="G225" i="4"/>
  <c r="H225" i="4"/>
  <c r="I225" i="4"/>
  <c r="J225" i="4"/>
  <c r="K225" i="4"/>
  <c r="L225" i="4"/>
  <c r="M225" i="4"/>
  <c r="N225" i="4"/>
  <c r="O225" i="4"/>
  <c r="P225" i="4"/>
  <c r="Q225" i="4"/>
  <c r="R225" i="4"/>
  <c r="T225" i="4"/>
  <c r="B226" i="4"/>
  <c r="S226" i="4" s="1"/>
  <c r="I227" i="4" s="1"/>
  <c r="C226" i="4"/>
  <c r="D226" i="4"/>
  <c r="E226" i="4"/>
  <c r="F226" i="4"/>
  <c r="G226" i="4"/>
  <c r="H226" i="4"/>
  <c r="I226" i="4"/>
  <c r="J226" i="4"/>
  <c r="K226" i="4"/>
  <c r="L226" i="4"/>
  <c r="M226" i="4"/>
  <c r="N226" i="4"/>
  <c r="O226" i="4"/>
  <c r="P226" i="4"/>
  <c r="Q226" i="4"/>
  <c r="R226" i="4"/>
  <c r="T226" i="4"/>
  <c r="B227" i="4"/>
  <c r="J227" i="4"/>
  <c r="K227" i="4"/>
  <c r="L227" i="4"/>
  <c r="O227" i="4"/>
  <c r="S227" i="4" s="1"/>
  <c r="K229" i="4"/>
  <c r="A230" i="4"/>
  <c r="A232" i="4"/>
  <c r="S233" i="4"/>
  <c r="U231" i="4" s="1"/>
  <c r="S235" i="4"/>
  <c r="B236" i="4"/>
  <c r="C236" i="4"/>
  <c r="D236" i="4"/>
  <c r="E236" i="4"/>
  <c r="F236" i="4"/>
  <c r="G236" i="4"/>
  <c r="H236" i="4"/>
  <c r="I236" i="4"/>
  <c r="J236" i="4"/>
  <c r="K236" i="4"/>
  <c r="L236" i="4"/>
  <c r="M236" i="4"/>
  <c r="N236" i="4"/>
  <c r="O236" i="4"/>
  <c r="P236" i="4"/>
  <c r="Q236" i="4"/>
  <c r="R236" i="4"/>
  <c r="S236" i="4"/>
  <c r="B237" i="4"/>
  <c r="S237" i="4" s="1"/>
  <c r="I238" i="4" s="1"/>
  <c r="C237" i="4"/>
  <c r="D237" i="4"/>
  <c r="E237" i="4"/>
  <c r="F237" i="4"/>
  <c r="G237" i="4"/>
  <c r="H237" i="4"/>
  <c r="I237" i="4"/>
  <c r="J237" i="4"/>
  <c r="K237" i="4"/>
  <c r="L237" i="4"/>
  <c r="M237" i="4"/>
  <c r="N237" i="4"/>
  <c r="O237" i="4"/>
  <c r="P237" i="4"/>
  <c r="Q237" i="4"/>
  <c r="R237" i="4"/>
  <c r="T237" i="4"/>
  <c r="B238" i="4"/>
  <c r="J238" i="4"/>
  <c r="K238" i="4"/>
  <c r="O238" i="4" s="1"/>
  <c r="S238" i="4" s="1"/>
  <c r="L238" i="4"/>
  <c r="K240" i="4"/>
  <c r="A241" i="4"/>
  <c r="A243" i="4"/>
  <c r="S244" i="4"/>
  <c r="U242" i="4" s="1"/>
  <c r="S246" i="4"/>
  <c r="B247" i="4"/>
  <c r="S247" i="4" s="1"/>
  <c r="C247" i="4"/>
  <c r="D247" i="4"/>
  <c r="E247" i="4"/>
  <c r="F247" i="4"/>
  <c r="G247" i="4"/>
  <c r="H247" i="4"/>
  <c r="I247" i="4"/>
  <c r="J247" i="4"/>
  <c r="K247" i="4"/>
  <c r="L247" i="4"/>
  <c r="M247" i="4"/>
  <c r="N247" i="4"/>
  <c r="O247" i="4"/>
  <c r="P247" i="4"/>
  <c r="Q247" i="4"/>
  <c r="R247" i="4"/>
  <c r="B248" i="4"/>
  <c r="C248" i="4"/>
  <c r="D248" i="4"/>
  <c r="E248" i="4"/>
  <c r="F248" i="4"/>
  <c r="G248" i="4"/>
  <c r="H248" i="4"/>
  <c r="I248" i="4"/>
  <c r="J248" i="4"/>
  <c r="K248" i="4"/>
  <c r="L248" i="4"/>
  <c r="M248" i="4"/>
  <c r="N248" i="4"/>
  <c r="O248" i="4"/>
  <c r="P248" i="4"/>
  <c r="Q248" i="4"/>
  <c r="R248" i="4"/>
  <c r="S248" i="4"/>
  <c r="I249" i="4" s="1"/>
  <c r="T248" i="4"/>
  <c r="B249" i="4"/>
  <c r="J249" i="4"/>
  <c r="K249" i="4"/>
  <c r="O249" i="4" s="1"/>
  <c r="S249" i="4" s="1"/>
  <c r="L249" i="4"/>
  <c r="K251" i="4"/>
  <c r="A252" i="4"/>
  <c r="U253" i="4"/>
  <c r="A254" i="4"/>
  <c r="S255" i="4"/>
  <c r="S257" i="4"/>
  <c r="B258" i="4"/>
  <c r="S258" i="4" s="1"/>
  <c r="C258" i="4"/>
  <c r="D258" i="4"/>
  <c r="E258" i="4"/>
  <c r="F258" i="4"/>
  <c r="G258" i="4"/>
  <c r="H258" i="4"/>
  <c r="I258" i="4"/>
  <c r="J258" i="4"/>
  <c r="K258" i="4"/>
  <c r="L258" i="4"/>
  <c r="M258" i="4"/>
  <c r="N258" i="4"/>
  <c r="O258" i="4"/>
  <c r="P258" i="4"/>
  <c r="Q258" i="4"/>
  <c r="R258" i="4"/>
  <c r="B259" i="4"/>
  <c r="S259" i="4" s="1"/>
  <c r="I260" i="4" s="1"/>
  <c r="C259" i="4"/>
  <c r="D259" i="4"/>
  <c r="E259" i="4"/>
  <c r="F259" i="4"/>
  <c r="G259" i="4"/>
  <c r="H259" i="4"/>
  <c r="I259" i="4"/>
  <c r="J259" i="4"/>
  <c r="K259" i="4"/>
  <c r="L259" i="4"/>
  <c r="M259" i="4"/>
  <c r="N259" i="4"/>
  <c r="O259" i="4"/>
  <c r="P259" i="4"/>
  <c r="Q259" i="4"/>
  <c r="R259" i="4"/>
  <c r="T259" i="4"/>
  <c r="B260" i="4"/>
  <c r="J260" i="4"/>
  <c r="K260" i="4"/>
  <c r="L260" i="4"/>
  <c r="O260" i="4"/>
  <c r="S260" i="4" s="1"/>
  <c r="K262" i="4"/>
  <c r="A263" i="4"/>
  <c r="U264" i="4"/>
  <c r="A265" i="4"/>
  <c r="S266" i="4"/>
  <c r="T267" i="4"/>
  <c r="S268" i="4"/>
  <c r="B269" i="4"/>
  <c r="C269" i="4"/>
  <c r="D269" i="4"/>
  <c r="S269" i="4" s="1"/>
  <c r="E269" i="4"/>
  <c r="F269" i="4"/>
  <c r="G269" i="4"/>
  <c r="H269" i="4"/>
  <c r="I269" i="4"/>
  <c r="J269" i="4"/>
  <c r="K269" i="4"/>
  <c r="L269" i="4"/>
  <c r="M269" i="4"/>
  <c r="N269" i="4"/>
  <c r="O269" i="4"/>
  <c r="P269" i="4"/>
  <c r="Q269" i="4"/>
  <c r="R269" i="4"/>
  <c r="T269" i="4"/>
  <c r="B270" i="4"/>
  <c r="S270" i="4" s="1"/>
  <c r="I271" i="4" s="1"/>
  <c r="C270" i="4"/>
  <c r="D270" i="4"/>
  <c r="E270" i="4"/>
  <c r="F270" i="4"/>
  <c r="G270" i="4"/>
  <c r="H270" i="4"/>
  <c r="I270" i="4"/>
  <c r="J270" i="4"/>
  <c r="K270" i="4"/>
  <c r="L270" i="4"/>
  <c r="M270" i="4"/>
  <c r="N270" i="4"/>
  <c r="O270" i="4"/>
  <c r="P270" i="4"/>
  <c r="Q270" i="4"/>
  <c r="R270" i="4"/>
  <c r="T270" i="4"/>
  <c r="B271" i="4"/>
  <c r="J271" i="4"/>
  <c r="K271" i="4"/>
  <c r="L271" i="4"/>
  <c r="O271" i="4"/>
  <c r="S271" i="4" s="1"/>
  <c r="K273" i="4"/>
  <c r="A274" i="4"/>
  <c r="A276" i="4"/>
  <c r="S277" i="4"/>
  <c r="U275" i="4" s="1"/>
  <c r="S279" i="4"/>
  <c r="B280" i="4"/>
  <c r="C280" i="4"/>
  <c r="D280" i="4"/>
  <c r="E280" i="4"/>
  <c r="F280" i="4"/>
  <c r="G280" i="4"/>
  <c r="H280" i="4"/>
  <c r="I280" i="4"/>
  <c r="J280" i="4"/>
  <c r="K280" i="4"/>
  <c r="L280" i="4"/>
  <c r="M280" i="4"/>
  <c r="N280" i="4"/>
  <c r="O280" i="4"/>
  <c r="P280" i="4"/>
  <c r="Q280" i="4"/>
  <c r="R280" i="4"/>
  <c r="S280" i="4"/>
  <c r="B281" i="4"/>
  <c r="C281" i="4"/>
  <c r="D281" i="4"/>
  <c r="S281" i="4" s="1"/>
  <c r="I282" i="4" s="1"/>
  <c r="E281" i="4"/>
  <c r="F281" i="4"/>
  <c r="G281" i="4"/>
  <c r="H281" i="4"/>
  <c r="I281" i="4"/>
  <c r="J281" i="4"/>
  <c r="K281" i="4"/>
  <c r="L281" i="4"/>
  <c r="M281" i="4"/>
  <c r="N281" i="4"/>
  <c r="O281" i="4"/>
  <c r="P281" i="4"/>
  <c r="Q281" i="4"/>
  <c r="R281" i="4"/>
  <c r="T281" i="4"/>
  <c r="B282" i="4"/>
  <c r="J282" i="4"/>
  <c r="K282" i="4"/>
  <c r="O282" i="4" s="1"/>
  <c r="S282" i="4" s="1"/>
  <c r="L282" i="4"/>
  <c r="K284" i="4"/>
  <c r="A285" i="4"/>
  <c r="A287" i="4"/>
  <c r="S288" i="4"/>
  <c r="U286" i="4" s="1"/>
  <c r="S290" i="4"/>
  <c r="B291" i="4"/>
  <c r="S291" i="4" s="1"/>
  <c r="C291" i="4"/>
  <c r="D291" i="4"/>
  <c r="E291" i="4"/>
  <c r="F291" i="4"/>
  <c r="G291" i="4"/>
  <c r="H291" i="4"/>
  <c r="I291" i="4"/>
  <c r="J291" i="4"/>
  <c r="K291" i="4"/>
  <c r="L291" i="4"/>
  <c r="M291" i="4"/>
  <c r="N291" i="4"/>
  <c r="O291" i="4"/>
  <c r="P291" i="4"/>
  <c r="Q291" i="4"/>
  <c r="R291" i="4"/>
  <c r="B292" i="4"/>
  <c r="C292" i="4"/>
  <c r="D292" i="4"/>
  <c r="E292" i="4"/>
  <c r="F292" i="4"/>
  <c r="G292" i="4"/>
  <c r="H292" i="4"/>
  <c r="I292" i="4"/>
  <c r="J292" i="4"/>
  <c r="K292" i="4"/>
  <c r="L292" i="4"/>
  <c r="M292" i="4"/>
  <c r="N292" i="4"/>
  <c r="O292" i="4"/>
  <c r="P292" i="4"/>
  <c r="Q292" i="4"/>
  <c r="R292" i="4"/>
  <c r="S292" i="4"/>
  <c r="I293" i="4" s="1"/>
  <c r="T292" i="4"/>
  <c r="B293" i="4"/>
  <c r="J293" i="4"/>
  <c r="K293" i="4"/>
  <c r="O293" i="4" s="1"/>
  <c r="S293" i="4" s="1"/>
  <c r="L293" i="4"/>
  <c r="K295" i="4"/>
  <c r="A296" i="4"/>
  <c r="U297" i="4"/>
  <c r="A298" i="4"/>
  <c r="S299" i="4"/>
  <c r="S301" i="4"/>
  <c r="B302" i="4"/>
  <c r="S302" i="4" s="1"/>
  <c r="C302" i="4"/>
  <c r="D302" i="4"/>
  <c r="E302" i="4"/>
  <c r="F302" i="4"/>
  <c r="G302" i="4"/>
  <c r="H302" i="4"/>
  <c r="I302" i="4"/>
  <c r="J302" i="4"/>
  <c r="K302" i="4"/>
  <c r="L302" i="4"/>
  <c r="M302" i="4"/>
  <c r="N302" i="4"/>
  <c r="O302" i="4"/>
  <c r="P302" i="4"/>
  <c r="Q302" i="4"/>
  <c r="R302" i="4"/>
  <c r="B303" i="4"/>
  <c r="S303" i="4" s="1"/>
  <c r="I304" i="4" s="1"/>
  <c r="C303" i="4"/>
  <c r="D303" i="4"/>
  <c r="E303" i="4"/>
  <c r="F303" i="4"/>
  <c r="G303" i="4"/>
  <c r="H303" i="4"/>
  <c r="I303" i="4"/>
  <c r="J303" i="4"/>
  <c r="K303" i="4"/>
  <c r="L303" i="4"/>
  <c r="M303" i="4"/>
  <c r="N303" i="4"/>
  <c r="O303" i="4"/>
  <c r="P303" i="4"/>
  <c r="Q303" i="4"/>
  <c r="R303" i="4"/>
  <c r="T303" i="4"/>
  <c r="B304" i="4"/>
  <c r="J304" i="4"/>
  <c r="K304" i="4"/>
  <c r="L304" i="4"/>
  <c r="O304" i="4"/>
  <c r="S304" i="4" s="1"/>
  <c r="K306" i="4"/>
  <c r="A307" i="4"/>
  <c r="U308" i="4"/>
  <c r="A309" i="4"/>
  <c r="S310" i="4"/>
  <c r="T311" i="4"/>
  <c r="S312" i="4"/>
  <c r="B313" i="4"/>
  <c r="C313" i="4"/>
  <c r="D313" i="4"/>
  <c r="S313" i="4" s="1"/>
  <c r="E313" i="4"/>
  <c r="F313" i="4"/>
  <c r="G313" i="4"/>
  <c r="H313" i="4"/>
  <c r="I313" i="4"/>
  <c r="J313" i="4"/>
  <c r="K313" i="4"/>
  <c r="L313" i="4"/>
  <c r="M313" i="4"/>
  <c r="N313" i="4"/>
  <c r="O313" i="4"/>
  <c r="P313" i="4"/>
  <c r="Q313" i="4"/>
  <c r="R313" i="4"/>
  <c r="T313" i="4"/>
  <c r="B314" i="4"/>
  <c r="S314" i="4" s="1"/>
  <c r="I315" i="4" s="1"/>
  <c r="C314" i="4"/>
  <c r="D314" i="4"/>
  <c r="E314" i="4"/>
  <c r="F314" i="4"/>
  <c r="G314" i="4"/>
  <c r="H314" i="4"/>
  <c r="I314" i="4"/>
  <c r="J314" i="4"/>
  <c r="K314" i="4"/>
  <c r="L314" i="4"/>
  <c r="M314" i="4"/>
  <c r="N314" i="4"/>
  <c r="O314" i="4"/>
  <c r="P314" i="4"/>
  <c r="Q314" i="4"/>
  <c r="R314" i="4"/>
  <c r="T314" i="4"/>
  <c r="B315" i="4"/>
  <c r="J315" i="4"/>
  <c r="K315" i="4"/>
  <c r="L315" i="4"/>
  <c r="O315" i="4"/>
  <c r="S315" i="4" s="1"/>
  <c r="T315" i="4" s="1"/>
  <c r="H33" i="5" s="1"/>
  <c r="K317" i="4"/>
  <c r="A318" i="4"/>
  <c r="A320" i="4"/>
  <c r="S321" i="4"/>
  <c r="U319" i="4" s="1"/>
  <c r="S323" i="4"/>
  <c r="B324" i="4"/>
  <c r="C324" i="4"/>
  <c r="D324" i="4"/>
  <c r="E324" i="4"/>
  <c r="F324" i="4"/>
  <c r="G324" i="4"/>
  <c r="H324" i="4"/>
  <c r="I324" i="4"/>
  <c r="J324" i="4"/>
  <c r="K324" i="4"/>
  <c r="L324" i="4"/>
  <c r="M324" i="4"/>
  <c r="N324" i="4"/>
  <c r="O324" i="4"/>
  <c r="P324" i="4"/>
  <c r="Q324" i="4"/>
  <c r="R324" i="4"/>
  <c r="S324" i="4"/>
  <c r="B325" i="4"/>
  <c r="C325" i="4"/>
  <c r="D325" i="4"/>
  <c r="S325" i="4" s="1"/>
  <c r="I326" i="4" s="1"/>
  <c r="E325" i="4"/>
  <c r="F325" i="4"/>
  <c r="G325" i="4"/>
  <c r="H325" i="4"/>
  <c r="I325" i="4"/>
  <c r="J325" i="4"/>
  <c r="K325" i="4"/>
  <c r="L325" i="4"/>
  <c r="M325" i="4"/>
  <c r="N325" i="4"/>
  <c r="O325" i="4"/>
  <c r="P325" i="4"/>
  <c r="Q325" i="4"/>
  <c r="R325" i="4"/>
  <c r="T325" i="4"/>
  <c r="B326" i="4"/>
  <c r="J326" i="4"/>
  <c r="K326" i="4"/>
  <c r="O326" i="4" s="1"/>
  <c r="S326" i="4" s="1"/>
  <c r="L326" i="4"/>
  <c r="K328" i="4"/>
  <c r="A329" i="4"/>
  <c r="A331" i="4"/>
  <c r="S332" i="4"/>
  <c r="U330" i="4" s="1"/>
  <c r="S334" i="4"/>
  <c r="B335" i="4"/>
  <c r="S335" i="4" s="1"/>
  <c r="C335" i="4"/>
  <c r="D335" i="4"/>
  <c r="E335" i="4"/>
  <c r="F335" i="4"/>
  <c r="G335" i="4"/>
  <c r="H335" i="4"/>
  <c r="I335" i="4"/>
  <c r="J335" i="4"/>
  <c r="K335" i="4"/>
  <c r="L335" i="4"/>
  <c r="M335" i="4"/>
  <c r="N335" i="4"/>
  <c r="O335" i="4"/>
  <c r="P335" i="4"/>
  <c r="Q335" i="4"/>
  <c r="R335" i="4"/>
  <c r="B336" i="4"/>
  <c r="C336" i="4"/>
  <c r="D336" i="4"/>
  <c r="E336" i="4"/>
  <c r="F336" i="4"/>
  <c r="G336" i="4"/>
  <c r="H336" i="4"/>
  <c r="I336" i="4"/>
  <c r="J336" i="4"/>
  <c r="K336" i="4"/>
  <c r="L336" i="4"/>
  <c r="M336" i="4"/>
  <c r="N336" i="4"/>
  <c r="O336" i="4"/>
  <c r="P336" i="4"/>
  <c r="Q336" i="4"/>
  <c r="R336" i="4"/>
  <c r="S336" i="4"/>
  <c r="I337" i="4" s="1"/>
  <c r="T336" i="4"/>
  <c r="B337" i="4"/>
  <c r="J337" i="4"/>
  <c r="K337" i="4"/>
  <c r="O337" i="4" s="1"/>
  <c r="S337" i="4" s="1"/>
  <c r="L337" i="4"/>
  <c r="A2" i="5"/>
  <c r="E3" i="5"/>
  <c r="I3" i="5"/>
  <c r="E4" i="5"/>
  <c r="A6" i="5"/>
  <c r="B6" i="5"/>
  <c r="C6" i="5"/>
  <c r="D6" i="5"/>
  <c r="E6" i="5"/>
  <c r="F6" i="5"/>
  <c r="G6" i="5"/>
  <c r="H6" i="5"/>
  <c r="A7" i="5"/>
  <c r="B7" i="5"/>
  <c r="C7" i="5"/>
  <c r="D7" i="5"/>
  <c r="E7" i="5"/>
  <c r="A8" i="5"/>
  <c r="B8" i="5"/>
  <c r="C8" i="5"/>
  <c r="D8" i="5"/>
  <c r="E8" i="5"/>
  <c r="A9" i="5"/>
  <c r="B9" i="5"/>
  <c r="C9" i="5"/>
  <c r="D9" i="5"/>
  <c r="E9" i="5"/>
  <c r="A10" i="5"/>
  <c r="B10" i="5"/>
  <c r="C10" i="5"/>
  <c r="D10" i="5"/>
  <c r="E10" i="5"/>
  <c r="F10" i="5"/>
  <c r="G10" i="5"/>
  <c r="A11" i="5"/>
  <c r="B11" i="5"/>
  <c r="C11" i="5"/>
  <c r="D11" i="5"/>
  <c r="E11" i="5"/>
  <c r="A12" i="5"/>
  <c r="B12" i="5"/>
  <c r="C12" i="5"/>
  <c r="D12" i="5"/>
  <c r="E12" i="5"/>
  <c r="A13" i="5"/>
  <c r="B13" i="5"/>
  <c r="C13" i="5"/>
  <c r="D13" i="5"/>
  <c r="E13" i="5"/>
  <c r="A14" i="5"/>
  <c r="B14" i="5"/>
  <c r="C14" i="5"/>
  <c r="D14" i="5"/>
  <c r="E14" i="5"/>
  <c r="F14" i="5"/>
  <c r="G14" i="5"/>
  <c r="A15" i="5"/>
  <c r="B15" i="5"/>
  <c r="C15" i="5"/>
  <c r="D15" i="5"/>
  <c r="E15" i="5"/>
  <c r="A16" i="5"/>
  <c r="B16" i="5"/>
  <c r="C16" i="5"/>
  <c r="D16" i="5"/>
  <c r="E16" i="5"/>
  <c r="A17" i="5"/>
  <c r="B17" i="5"/>
  <c r="C17" i="5"/>
  <c r="D17" i="5"/>
  <c r="E17" i="5"/>
  <c r="A18" i="5"/>
  <c r="B18" i="5"/>
  <c r="C18" i="5"/>
  <c r="D18" i="5"/>
  <c r="E18" i="5"/>
  <c r="F18" i="5"/>
  <c r="G18" i="5"/>
  <c r="A19" i="5"/>
  <c r="B19" i="5"/>
  <c r="C19" i="5"/>
  <c r="D19" i="5"/>
  <c r="E19" i="5"/>
  <c r="A20" i="5"/>
  <c r="B20" i="5"/>
  <c r="C20" i="5"/>
  <c r="D20" i="5"/>
  <c r="E20" i="5"/>
  <c r="G20" i="5"/>
  <c r="A21" i="5"/>
  <c r="B21" i="5"/>
  <c r="C21" i="5"/>
  <c r="E21" i="5"/>
  <c r="A22" i="5"/>
  <c r="B22" i="5"/>
  <c r="C22" i="5"/>
  <c r="E22" i="5"/>
  <c r="A23" i="5"/>
  <c r="B23" i="5"/>
  <c r="C23" i="5"/>
  <c r="E23" i="5"/>
  <c r="A24" i="5"/>
  <c r="B24" i="5"/>
  <c r="C24" i="5"/>
  <c r="D24" i="5"/>
  <c r="E24" i="5"/>
  <c r="A25" i="5"/>
  <c r="B25" i="5"/>
  <c r="C25" i="5"/>
  <c r="D25" i="5"/>
  <c r="E25" i="5"/>
  <c r="F25" i="5"/>
  <c r="G25" i="5"/>
  <c r="A26" i="5"/>
  <c r="B26" i="5"/>
  <c r="C26" i="5"/>
  <c r="E26" i="5"/>
  <c r="A27" i="5"/>
  <c r="B27" i="5"/>
  <c r="C27" i="5"/>
  <c r="E27" i="5"/>
  <c r="A28" i="5"/>
  <c r="B28" i="5"/>
  <c r="C28" i="5"/>
  <c r="D28" i="5"/>
  <c r="E28" i="5"/>
  <c r="A29" i="5"/>
  <c r="B29" i="5"/>
  <c r="C29" i="5"/>
  <c r="D29" i="5"/>
  <c r="E29" i="5"/>
  <c r="F29" i="5"/>
  <c r="G29" i="5"/>
  <c r="A30" i="5"/>
  <c r="B30" i="5"/>
  <c r="C30" i="5"/>
  <c r="E30" i="5"/>
  <c r="A31" i="5"/>
  <c r="B31" i="5"/>
  <c r="C31" i="5"/>
  <c r="E31" i="5"/>
  <c r="A32" i="5"/>
  <c r="B32" i="5"/>
  <c r="C32" i="5"/>
  <c r="D32" i="5"/>
  <c r="E32" i="5"/>
  <c r="A33" i="5"/>
  <c r="B33" i="5"/>
  <c r="C33" i="5"/>
  <c r="D33" i="5"/>
  <c r="E33" i="5"/>
  <c r="F33" i="5"/>
  <c r="G33" i="5"/>
  <c r="A34" i="5"/>
  <c r="B34" i="5"/>
  <c r="C34" i="5"/>
  <c r="E34" i="5"/>
  <c r="A35" i="5"/>
  <c r="B35" i="5"/>
  <c r="C35" i="5"/>
  <c r="E35" i="5"/>
  <c r="F38" i="5"/>
  <c r="F42" i="5"/>
  <c r="K3" i="8"/>
  <c r="A4" i="8"/>
  <c r="A19" i="8" s="1"/>
  <c r="Z5" i="8"/>
  <c r="A6" i="8"/>
  <c r="V7" i="8"/>
  <c r="W7" i="8"/>
  <c r="X7" i="8" s="1"/>
  <c r="Y8" i="8"/>
  <c r="B10" i="8"/>
  <c r="C10" i="8"/>
  <c r="V10" i="8" s="1"/>
  <c r="D10" i="8"/>
  <c r="E10" i="8"/>
  <c r="F10" i="8"/>
  <c r="G10" i="8"/>
  <c r="H10" i="8"/>
  <c r="I10" i="8"/>
  <c r="J10" i="8"/>
  <c r="K10" i="8"/>
  <c r="L10" i="8"/>
  <c r="M10" i="8"/>
  <c r="N10" i="8"/>
  <c r="O10" i="8"/>
  <c r="P10" i="8"/>
  <c r="Q10" i="8"/>
  <c r="R10" i="8"/>
  <c r="S10" i="8"/>
  <c r="T10" i="8"/>
  <c r="U10" i="8"/>
  <c r="Y10" i="8"/>
  <c r="B11" i="8"/>
  <c r="C11" i="8"/>
  <c r="V11" i="8" s="1"/>
  <c r="D11" i="8"/>
  <c r="E11" i="8"/>
  <c r="F11" i="8"/>
  <c r="G11" i="8"/>
  <c r="H11" i="8"/>
  <c r="I11" i="8"/>
  <c r="J11" i="8"/>
  <c r="K11" i="8"/>
  <c r="L11" i="8"/>
  <c r="M11" i="8"/>
  <c r="N11" i="8"/>
  <c r="O11" i="8"/>
  <c r="P11" i="8"/>
  <c r="Q11" i="8"/>
  <c r="R11" i="8"/>
  <c r="S11" i="8"/>
  <c r="T11" i="8"/>
  <c r="U11" i="8"/>
  <c r="Y11" i="8"/>
  <c r="B12" i="8"/>
  <c r="I12" i="8"/>
  <c r="J12" i="8"/>
  <c r="K12" i="8"/>
  <c r="L12" i="8"/>
  <c r="O12" i="8"/>
  <c r="V12" i="8"/>
  <c r="J18" i="8"/>
  <c r="L18" i="8"/>
  <c r="R18" i="8"/>
  <c r="T18" i="8"/>
  <c r="AB20" i="8"/>
  <c r="AA21" i="8"/>
  <c r="N22" i="8"/>
  <c r="AB21" i="8" s="1"/>
  <c r="O22" i="8"/>
  <c r="P22" i="8"/>
  <c r="AB22" i="8" s="1"/>
  <c r="AB24" i="8"/>
  <c r="AA25" i="8"/>
  <c r="E25" i="8" s="1"/>
  <c r="K29" i="8"/>
  <c r="A30" i="8"/>
  <c r="Z31" i="8"/>
  <c r="A32" i="8"/>
  <c r="V33" i="8"/>
  <c r="X33" i="8" s="1"/>
  <c r="W33" i="8"/>
  <c r="Y34" i="8"/>
  <c r="B36" i="8"/>
  <c r="C36" i="8"/>
  <c r="D36" i="8"/>
  <c r="E36" i="8"/>
  <c r="F36" i="8"/>
  <c r="G36" i="8"/>
  <c r="H36" i="8"/>
  <c r="I36" i="8"/>
  <c r="J36" i="8"/>
  <c r="K36" i="8"/>
  <c r="L36" i="8"/>
  <c r="M36" i="8"/>
  <c r="N36" i="8"/>
  <c r="O36" i="8"/>
  <c r="P36" i="8"/>
  <c r="Q36" i="8"/>
  <c r="R36" i="8"/>
  <c r="S36" i="8"/>
  <c r="T36" i="8"/>
  <c r="U36" i="8"/>
  <c r="V36" i="8"/>
  <c r="W36" i="8" s="1"/>
  <c r="Y36" i="8"/>
  <c r="B37" i="8"/>
  <c r="C37" i="8"/>
  <c r="D37" i="8"/>
  <c r="E37" i="8"/>
  <c r="F37" i="8"/>
  <c r="G37" i="8"/>
  <c r="H37" i="8"/>
  <c r="I37" i="8"/>
  <c r="J37" i="8"/>
  <c r="K37" i="8"/>
  <c r="L37" i="8"/>
  <c r="M37" i="8"/>
  <c r="N37" i="8"/>
  <c r="O37" i="8"/>
  <c r="P37" i="8"/>
  <c r="Q37" i="8"/>
  <c r="R37" i="8"/>
  <c r="S37" i="8"/>
  <c r="T37" i="8"/>
  <c r="U37" i="8"/>
  <c r="V37" i="8"/>
  <c r="Y37" i="8"/>
  <c r="B38" i="8"/>
  <c r="I38" i="8"/>
  <c r="J38" i="8"/>
  <c r="K38" i="8"/>
  <c r="L38" i="8"/>
  <c r="O38" i="8"/>
  <c r="V38" i="8"/>
  <c r="J44" i="8"/>
  <c r="L44" i="8"/>
  <c r="R44" i="8"/>
  <c r="T44" i="8"/>
  <c r="A45" i="8"/>
  <c r="AB46" i="8"/>
  <c r="AA47" i="8"/>
  <c r="AB47" i="8"/>
  <c r="N48" i="8"/>
  <c r="O48" i="8"/>
  <c r="P48" i="8"/>
  <c r="AC47" i="8" s="1"/>
  <c r="AB50" i="8"/>
  <c r="C51" i="8"/>
  <c r="D51" i="8"/>
  <c r="E51" i="8"/>
  <c r="G51" i="8"/>
  <c r="H51" i="8"/>
  <c r="I51" i="8"/>
  <c r="K51" i="8"/>
  <c r="L51" i="8"/>
  <c r="AA51" i="8"/>
  <c r="B51" i="8" s="1"/>
  <c r="K54" i="8"/>
  <c r="A55" i="8"/>
  <c r="A70" i="8" s="1"/>
  <c r="Z56" i="8"/>
  <c r="Y59" i="8" s="1"/>
  <c r="J85" i="8" s="1"/>
  <c r="E86" i="8" s="1"/>
  <c r="A57" i="8"/>
  <c r="V58" i="8"/>
  <c r="W58" i="8"/>
  <c r="X58" i="8" s="1"/>
  <c r="B61" i="8"/>
  <c r="C61" i="8"/>
  <c r="V61" i="8" s="1"/>
  <c r="D61" i="8"/>
  <c r="E61" i="8"/>
  <c r="F61" i="8"/>
  <c r="G61" i="8"/>
  <c r="H61" i="8"/>
  <c r="I61" i="8"/>
  <c r="J61" i="8"/>
  <c r="K61" i="8"/>
  <c r="L61" i="8"/>
  <c r="M61" i="8"/>
  <c r="N61" i="8"/>
  <c r="O61" i="8"/>
  <c r="P61" i="8"/>
  <c r="Q61" i="8"/>
  <c r="R61" i="8"/>
  <c r="S61" i="8"/>
  <c r="T61" i="8"/>
  <c r="U61" i="8"/>
  <c r="Y61" i="8"/>
  <c r="J84" i="8" s="1"/>
  <c r="B62" i="8"/>
  <c r="C62" i="8"/>
  <c r="V62" i="8" s="1"/>
  <c r="D62" i="8"/>
  <c r="E62" i="8"/>
  <c r="F62" i="8"/>
  <c r="G62" i="8"/>
  <c r="H62" i="8"/>
  <c r="I62" i="8"/>
  <c r="J62" i="8"/>
  <c r="K62" i="8"/>
  <c r="L62" i="8"/>
  <c r="M62" i="8"/>
  <c r="N62" i="8"/>
  <c r="O62" i="8"/>
  <c r="P62" i="8"/>
  <c r="Q62" i="8"/>
  <c r="R62" i="8"/>
  <c r="S62" i="8"/>
  <c r="T62" i="8"/>
  <c r="U62" i="8"/>
  <c r="Y62" i="8"/>
  <c r="B63" i="8"/>
  <c r="I63" i="8"/>
  <c r="J63" i="8"/>
  <c r="K63" i="8"/>
  <c r="L63" i="8"/>
  <c r="O63" i="8"/>
  <c r="V63" i="8"/>
  <c r="J69" i="8"/>
  <c r="L69" i="8"/>
  <c r="R69" i="8"/>
  <c r="T69" i="8"/>
  <c r="AB71" i="8"/>
  <c r="AA72" i="8"/>
  <c r="N73" i="8"/>
  <c r="AB72" i="8" s="1"/>
  <c r="O73" i="8"/>
  <c r="P73" i="8"/>
  <c r="AB73" i="8" s="1"/>
  <c r="AB75" i="8"/>
  <c r="AA76" i="8"/>
  <c r="E76" i="8" s="1"/>
  <c r="C81" i="8"/>
  <c r="I81" i="8" s="1"/>
  <c r="C82" i="8"/>
  <c r="C83" i="8"/>
  <c r="C84" i="8"/>
  <c r="C85" i="8"/>
  <c r="AB26" i="8" l="1"/>
  <c r="U25" i="8" s="1"/>
  <c r="W10" i="8"/>
  <c r="X10" i="8"/>
  <c r="T333" i="4"/>
  <c r="F35" i="5" s="1"/>
  <c r="T335" i="4"/>
  <c r="G35" i="5" s="1"/>
  <c r="T337" i="4"/>
  <c r="H35" i="5" s="1"/>
  <c r="D35" i="5"/>
  <c r="T304" i="4"/>
  <c r="H32" i="5" s="1"/>
  <c r="T289" i="4"/>
  <c r="F31" i="5" s="1"/>
  <c r="T291" i="4"/>
  <c r="G31" i="5" s="1"/>
  <c r="T293" i="4"/>
  <c r="H31" i="5" s="1"/>
  <c r="D31" i="5"/>
  <c r="T260" i="4"/>
  <c r="H28" i="5" s="1"/>
  <c r="T245" i="4"/>
  <c r="F27" i="5" s="1"/>
  <c r="T247" i="4"/>
  <c r="G27" i="5" s="1"/>
  <c r="T249" i="4"/>
  <c r="H27" i="5" s="1"/>
  <c r="D27" i="5"/>
  <c r="T216" i="4"/>
  <c r="H24" i="5" s="1"/>
  <c r="T201" i="4"/>
  <c r="F23" i="5" s="1"/>
  <c r="T203" i="4"/>
  <c r="G23" i="5" s="1"/>
  <c r="T205" i="4"/>
  <c r="H23" i="5" s="1"/>
  <c r="D23" i="5"/>
  <c r="T282" i="4"/>
  <c r="H30" i="5" s="1"/>
  <c r="T278" i="4"/>
  <c r="F30" i="5" s="1"/>
  <c r="T280" i="4"/>
  <c r="G30" i="5" s="1"/>
  <c r="D30" i="5"/>
  <c r="T238" i="4"/>
  <c r="H26" i="5" s="1"/>
  <c r="T234" i="4"/>
  <c r="F26" i="5" s="1"/>
  <c r="T236" i="4"/>
  <c r="G26" i="5" s="1"/>
  <c r="D26" i="5"/>
  <c r="T194" i="4"/>
  <c r="H22" i="5" s="1"/>
  <c r="T190" i="4"/>
  <c r="F22" i="5" s="1"/>
  <c r="T192" i="4"/>
  <c r="G22" i="5" s="1"/>
  <c r="D22" i="5"/>
  <c r="T179" i="4"/>
  <c r="F21" i="5" s="1"/>
  <c r="T181" i="4"/>
  <c r="G21" i="5" s="1"/>
  <c r="D21" i="5"/>
  <c r="T326" i="4"/>
  <c r="H34" i="5" s="1"/>
  <c r="T322" i="4"/>
  <c r="F34" i="5" s="1"/>
  <c r="T324" i="4"/>
  <c r="G34" i="5" s="1"/>
  <c r="D34" i="5"/>
  <c r="AB77" i="8"/>
  <c r="U76" i="8" s="1"/>
  <c r="X61" i="8"/>
  <c r="W61" i="8"/>
  <c r="T271" i="4"/>
  <c r="H29" i="5" s="1"/>
  <c r="T227" i="4"/>
  <c r="H25" i="5" s="1"/>
  <c r="L76" i="8"/>
  <c r="H76" i="8"/>
  <c r="D76" i="8"/>
  <c r="AC72" i="8"/>
  <c r="J51" i="8"/>
  <c r="F51" i="8"/>
  <c r="AC51" i="8" s="1"/>
  <c r="AC52" i="8" s="1"/>
  <c r="X36" i="8"/>
  <c r="L25" i="8"/>
  <c r="H25" i="8"/>
  <c r="D25" i="8"/>
  <c r="AC21" i="8"/>
  <c r="S149" i="4"/>
  <c r="I150" i="4" s="1"/>
  <c r="T139" i="4"/>
  <c r="H17" i="5" s="1"/>
  <c r="T128" i="4"/>
  <c r="H16" i="5" s="1"/>
  <c r="T124" i="4"/>
  <c r="F16" i="5" s="1"/>
  <c r="T126" i="4"/>
  <c r="G16" i="5" s="1"/>
  <c r="T95" i="4"/>
  <c r="H13" i="5" s="1"/>
  <c r="T84" i="4"/>
  <c r="H12" i="5" s="1"/>
  <c r="T80" i="4"/>
  <c r="F12" i="5" s="1"/>
  <c r="T82" i="4"/>
  <c r="G12" i="5" s="1"/>
  <c r="T51" i="4"/>
  <c r="H9" i="5" s="1"/>
  <c r="T40" i="4"/>
  <c r="H8" i="5" s="1"/>
  <c r="T36" i="4"/>
  <c r="F8" i="5" s="1"/>
  <c r="T38" i="4"/>
  <c r="G8" i="5" s="1"/>
  <c r="K76" i="8"/>
  <c r="G76" i="8"/>
  <c r="C76" i="8"/>
  <c r="K25" i="8"/>
  <c r="G25" i="8"/>
  <c r="C25" i="8"/>
  <c r="T157" i="4"/>
  <c r="F19" i="5" s="1"/>
  <c r="T159" i="4"/>
  <c r="G19" i="5" s="1"/>
  <c r="T117" i="4"/>
  <c r="H15" i="5" s="1"/>
  <c r="T113" i="4"/>
  <c r="F15" i="5" s="1"/>
  <c r="T115" i="4"/>
  <c r="G15" i="5" s="1"/>
  <c r="T73" i="4"/>
  <c r="H11" i="5" s="1"/>
  <c r="T69" i="4"/>
  <c r="F11" i="5" s="1"/>
  <c r="T71" i="4"/>
  <c r="G11" i="5" s="1"/>
  <c r="T29" i="4"/>
  <c r="H7" i="5" s="1"/>
  <c r="T25" i="4"/>
  <c r="F7" i="5" s="1"/>
  <c r="T27" i="4"/>
  <c r="G7" i="5" s="1"/>
  <c r="J76" i="8"/>
  <c r="F76" i="8"/>
  <c r="B76" i="8"/>
  <c r="AB48" i="8"/>
  <c r="AB52" i="8" s="1"/>
  <c r="U51" i="8" s="1"/>
  <c r="J25" i="8"/>
  <c r="F25" i="8"/>
  <c r="B25" i="8"/>
  <c r="T302" i="4"/>
  <c r="G32" i="5" s="1"/>
  <c r="T300" i="4"/>
  <c r="F32" i="5" s="1"/>
  <c r="T258" i="4"/>
  <c r="G28" i="5" s="1"/>
  <c r="T256" i="4"/>
  <c r="F28" i="5" s="1"/>
  <c r="T214" i="4"/>
  <c r="G24" i="5" s="1"/>
  <c r="T212" i="4"/>
  <c r="F24" i="5" s="1"/>
  <c r="K183" i="4"/>
  <c r="O183" i="4" s="1"/>
  <c r="S183" i="4" s="1"/>
  <c r="T183" i="4" s="1"/>
  <c r="H21" i="5" s="1"/>
  <c r="T150" i="4"/>
  <c r="H18" i="5" s="1"/>
  <c r="T106" i="4"/>
  <c r="H14" i="5" s="1"/>
  <c r="T62" i="4"/>
  <c r="H10" i="5" s="1"/>
  <c r="I76" i="8"/>
  <c r="I25" i="8"/>
  <c r="T161" i="4"/>
  <c r="H19" i="5" s="1"/>
  <c r="T311" i="6"/>
  <c r="F33" i="7" s="1"/>
  <c r="T313" i="6"/>
  <c r="G33" i="7" s="1"/>
  <c r="D33" i="7"/>
  <c r="T137" i="4"/>
  <c r="G17" i="5" s="1"/>
  <c r="T135" i="4"/>
  <c r="F17" i="5" s="1"/>
  <c r="T93" i="4"/>
  <c r="G13" i="5" s="1"/>
  <c r="T91" i="4"/>
  <c r="F13" i="5" s="1"/>
  <c r="T49" i="4"/>
  <c r="G9" i="5" s="1"/>
  <c r="T47" i="4"/>
  <c r="F9" i="5" s="1"/>
  <c r="T337" i="6"/>
  <c r="H35" i="7" s="1"/>
  <c r="T322" i="6"/>
  <c r="F34" i="7" s="1"/>
  <c r="K315" i="6"/>
  <c r="O315" i="6" s="1"/>
  <c r="S315" i="6" s="1"/>
  <c r="T315" i="6" s="1"/>
  <c r="H33" i="7" s="1"/>
  <c r="S302" i="6"/>
  <c r="S281" i="6"/>
  <c r="I282" i="6" s="1"/>
  <c r="T282" i="6"/>
  <c r="H30" i="7" s="1"/>
  <c r="T271" i="6"/>
  <c r="H29" i="7" s="1"/>
  <c r="T267" i="6"/>
  <c r="F29" i="7" s="1"/>
  <c r="T269" i="6"/>
  <c r="G29" i="7" s="1"/>
  <c r="S258" i="6"/>
  <c r="S248" i="6"/>
  <c r="I249" i="6" s="1"/>
  <c r="T245" i="6"/>
  <c r="F27" i="7" s="1"/>
  <c r="T247" i="6"/>
  <c r="G27" i="7" s="1"/>
  <c r="T190" i="6"/>
  <c r="F22" i="7" s="1"/>
  <c r="S182" i="6"/>
  <c r="I183" i="6" s="1"/>
  <c r="S148" i="6"/>
  <c r="S137" i="6"/>
  <c r="S126" i="6"/>
  <c r="S105" i="6"/>
  <c r="I106" i="6" s="1"/>
  <c r="T106" i="6"/>
  <c r="H14" i="7" s="1"/>
  <c r="T95" i="6"/>
  <c r="H13" i="7" s="1"/>
  <c r="T91" i="6"/>
  <c r="F13" i="7" s="1"/>
  <c r="T93" i="6"/>
  <c r="G13" i="7" s="1"/>
  <c r="T58" i="6"/>
  <c r="F10" i="7" s="1"/>
  <c r="S50" i="6"/>
  <c r="I51" i="6" s="1"/>
  <c r="S314" i="6"/>
  <c r="I315" i="6" s="1"/>
  <c r="S269" i="6"/>
  <c r="S226" i="6"/>
  <c r="I227" i="6" s="1"/>
  <c r="T201" i="6"/>
  <c r="F23" i="7" s="1"/>
  <c r="T203" i="6"/>
  <c r="G23" i="7" s="1"/>
  <c r="S193" i="6"/>
  <c r="I194" i="6" s="1"/>
  <c r="T183" i="6"/>
  <c r="H21" i="7" s="1"/>
  <c r="T179" i="6"/>
  <c r="F21" i="7" s="1"/>
  <c r="T181" i="6"/>
  <c r="G21" i="7" s="1"/>
  <c r="S170" i="6"/>
  <c r="T157" i="6"/>
  <c r="F19" i="7" s="1"/>
  <c r="T159" i="6"/>
  <c r="G19" i="7" s="1"/>
  <c r="S93" i="6"/>
  <c r="S82" i="6"/>
  <c r="S61" i="6"/>
  <c r="I62" i="6" s="1"/>
  <c r="T51" i="6"/>
  <c r="H9" i="7" s="1"/>
  <c r="T47" i="6"/>
  <c r="F9" i="7" s="1"/>
  <c r="T49" i="6"/>
  <c r="G9" i="7" s="1"/>
  <c r="T8" i="6"/>
  <c r="F6" i="7" s="1"/>
  <c r="T10" i="6"/>
  <c r="G6" i="7" s="1"/>
  <c r="T12" i="6"/>
  <c r="H6" i="7" s="1"/>
  <c r="S324" i="6"/>
  <c r="T289" i="6"/>
  <c r="F31" i="7" s="1"/>
  <c r="T291" i="6"/>
  <c r="G31" i="7" s="1"/>
  <c r="T260" i="6"/>
  <c r="H28" i="7" s="1"/>
  <c r="T256" i="6"/>
  <c r="F28" i="7" s="1"/>
  <c r="T258" i="6"/>
  <c r="G28" i="7" s="1"/>
  <c r="S237" i="6"/>
  <c r="I238" i="6" s="1"/>
  <c r="T238" i="6"/>
  <c r="H26" i="7" s="1"/>
  <c r="T227" i="6"/>
  <c r="H25" i="7" s="1"/>
  <c r="T223" i="6"/>
  <c r="F25" i="7" s="1"/>
  <c r="T225" i="6"/>
  <c r="G25" i="7" s="1"/>
  <c r="S181" i="6"/>
  <c r="S138" i="6"/>
  <c r="I139" i="6" s="1"/>
  <c r="S116" i="6"/>
  <c r="I117" i="6" s="1"/>
  <c r="T113" i="6"/>
  <c r="F15" i="7" s="1"/>
  <c r="T115" i="6"/>
  <c r="G15" i="7" s="1"/>
  <c r="T84" i="6"/>
  <c r="H12" i="7" s="1"/>
  <c r="S49" i="6"/>
  <c r="S38" i="6"/>
  <c r="T335" i="6"/>
  <c r="G35" i="7" s="1"/>
  <c r="S270" i="6"/>
  <c r="I271" i="6" s="1"/>
  <c r="S236" i="6"/>
  <c r="S225" i="6"/>
  <c r="S214" i="6"/>
  <c r="T205" i="6"/>
  <c r="H23" i="7" s="1"/>
  <c r="T172" i="6"/>
  <c r="H20" i="7" s="1"/>
  <c r="T168" i="6"/>
  <c r="F20" i="7" s="1"/>
  <c r="T170" i="6"/>
  <c r="G20" i="7" s="1"/>
  <c r="T161" i="6"/>
  <c r="H19" i="7" s="1"/>
  <c r="S149" i="6"/>
  <c r="I150" i="6" s="1"/>
  <c r="T150" i="6"/>
  <c r="H18" i="7" s="1"/>
  <c r="T139" i="6"/>
  <c r="H17" i="7" s="1"/>
  <c r="T135" i="6"/>
  <c r="F17" i="7" s="1"/>
  <c r="T137" i="6"/>
  <c r="G17" i="7" s="1"/>
  <c r="S94" i="6"/>
  <c r="I95" i="6" s="1"/>
  <c r="S72" i="6"/>
  <c r="I73" i="6" s="1"/>
  <c r="T69" i="6"/>
  <c r="F11" i="7" s="1"/>
  <c r="T71" i="6"/>
  <c r="G11" i="7" s="1"/>
  <c r="T40" i="6"/>
  <c r="H8" i="7" s="1"/>
  <c r="G61" i="3"/>
  <c r="J59" i="3"/>
  <c r="G57" i="3"/>
  <c r="J55" i="3"/>
  <c r="G53" i="3"/>
  <c r="J51" i="3"/>
  <c r="G47" i="3"/>
  <c r="T27" i="6"/>
  <c r="G7" i="7" s="1"/>
  <c r="J60" i="3"/>
  <c r="G58" i="3"/>
  <c r="J56" i="3"/>
  <c r="G54" i="3"/>
  <c r="J52" i="3"/>
  <c r="G50" i="3"/>
  <c r="G36" i="7" l="1"/>
  <c r="AC25" i="8"/>
  <c r="AC76" i="8"/>
  <c r="AC77" i="8" s="1"/>
  <c r="F36" i="5"/>
  <c r="C42" i="5" s="1"/>
  <c r="H42" i="5" s="1"/>
  <c r="F43" i="5" s="1"/>
  <c r="J61" i="3"/>
  <c r="I61" i="3"/>
  <c r="I54" i="3"/>
  <c r="J54" i="3"/>
  <c r="J57" i="3"/>
  <c r="I57" i="3"/>
  <c r="F36" i="7"/>
  <c r="C42" i="7" s="1"/>
  <c r="H42" i="7" s="1"/>
  <c r="F43" i="7" s="1"/>
  <c r="H36" i="5"/>
  <c r="C38" i="5" s="1"/>
  <c r="H38" i="5" s="1"/>
  <c r="AC26" i="8"/>
  <c r="I50" i="3"/>
  <c r="J50" i="3"/>
  <c r="I58" i="3"/>
  <c r="J58" i="3"/>
  <c r="Y63" i="8"/>
  <c r="W62" i="8"/>
  <c r="X62" i="8" s="1"/>
  <c r="W11" i="8"/>
  <c r="X11" i="8" s="1"/>
  <c r="Y12" i="8"/>
  <c r="J53" i="3"/>
  <c r="I53" i="3"/>
  <c r="H36" i="7"/>
  <c r="C38" i="7" s="1"/>
  <c r="H38" i="7" s="1"/>
  <c r="Y38" i="8"/>
  <c r="W37" i="8"/>
  <c r="X37" i="8" s="1"/>
  <c r="G36" i="5"/>
  <c r="C40" i="5" l="1"/>
  <c r="H40" i="5"/>
  <c r="C43" i="5" s="1"/>
  <c r="I43" i="5" s="1"/>
  <c r="J83" i="8"/>
  <c r="C86" i="8" s="1"/>
  <c r="J86" i="8" s="1"/>
  <c r="C40" i="7"/>
  <c r="H40" i="7"/>
  <c r="C43" i="7" s="1"/>
  <c r="I43" i="7" s="1"/>
  <c r="E65" i="3" l="1"/>
  <c r="G65" i="3" s="1"/>
  <c r="K86" i="8"/>
  <c r="E48" i="3"/>
  <c r="G48" i="3" s="1"/>
  <c r="H44" i="5"/>
  <c r="E49" i="3"/>
  <c r="G49" i="3" s="1"/>
  <c r="H44" i="7"/>
  <c r="I48" i="3" l="1"/>
  <c r="J48" i="3"/>
  <c r="J49" i="3"/>
  <c r="I49" i="3"/>
  <c r="I65" i="3"/>
  <c r="J65" i="3"/>
  <c r="H7" i="3" s="1"/>
  <c r="F13" i="3" s="1"/>
  <c r="J63" i="3" l="1"/>
  <c r="H6" i="3" l="1"/>
  <c r="D13" i="3" s="1"/>
  <c r="D14" i="3" s="1"/>
  <c r="D34" i="3" s="1"/>
  <c r="J67" i="3"/>
  <c r="D38" i="3" l="1"/>
  <c r="B8" i="2" s="1"/>
  <c r="D42" i="3"/>
  <c r="B7" i="2" s="1"/>
</calcChain>
</file>

<file path=xl/sharedStrings.xml><?xml version="1.0" encoding="utf-8"?>
<sst xmlns="http://schemas.openxmlformats.org/spreadsheetml/2006/main" count="2719" uniqueCount="247">
  <si>
    <t>●工事情報入力</t>
  </si>
  <si>
    <t>工事名：</t>
  </si>
  <si>
    <t>令和○○年度　○○事業　○○地区　○○工事</t>
  </si>
  <si>
    <t>当初設計書金額（消費税相当額含む）：</t>
  </si>
  <si>
    <t>当初請負代金額（消費税相当額含む）：</t>
  </si>
  <si>
    <t>最終請負代金額（消費税相当額含む）：</t>
  </si>
  <si>
    <t>既済部分検査済み出来高金額（消費税相当額含む）：</t>
  </si>
  <si>
    <t>落札率桁数</t>
  </si>
  <si>
    <t>落札率：</t>
  </si>
  <si>
    <t>工期：</t>
  </si>
  <si>
    <t>自）　令和</t>
  </si>
  <si>
    <t>年</t>
  </si>
  <si>
    <t>月</t>
  </si>
  <si>
    <t>日</t>
  </si>
  <si>
    <t>至）　令和</t>
  </si>
  <si>
    <r>
      <rPr>
        <sz val="11"/>
        <rFont val="DejaVu Sans"/>
        <family val="2"/>
      </rPr>
      <t>：入力欄</t>
    </r>
    <r>
      <rPr>
        <sz val="11"/>
        <color indexed="10"/>
        <rFont val="DejaVu Sans"/>
        <family val="2"/>
      </rPr>
      <t>注</t>
    </r>
    <r>
      <rPr>
        <sz val="11"/>
        <color indexed="10"/>
        <rFont val="ＭＳ Ｐゴシック"/>
        <family val="3"/>
        <charset val="128"/>
      </rPr>
      <t>)</t>
    </r>
  </si>
  <si>
    <r>
      <rPr>
        <sz val="9"/>
        <rFont val="DejaVu Sans"/>
        <family val="2"/>
      </rPr>
      <t>注</t>
    </r>
    <r>
      <rPr>
        <sz val="9"/>
        <rFont val="ＭＳ Ｐゴシック"/>
        <family val="3"/>
        <charset val="128"/>
      </rPr>
      <t>)</t>
    </r>
    <r>
      <rPr>
        <sz val="9"/>
        <rFont val="DejaVu Sans"/>
        <family val="2"/>
      </rPr>
      <t>：各シートには記入例を入力してあるが、実際の単価ではないので注意すること。</t>
    </r>
  </si>
  <si>
    <t>（減額時）</t>
  </si>
  <si>
    <t>別紙５</t>
  </si>
  <si>
    <r>
      <rPr>
        <sz val="16"/>
        <rFont val="DejaVu Sans"/>
        <family val="2"/>
      </rPr>
      <t>１</t>
    </r>
    <r>
      <rPr>
        <sz val="16"/>
        <rFont val="ＭＳ 明朝"/>
        <family val="1"/>
        <charset val="128"/>
      </rPr>
      <t>,</t>
    </r>
    <r>
      <rPr>
        <sz val="16"/>
        <rFont val="DejaVu Sans"/>
        <family val="2"/>
      </rPr>
      <t>スライド額算定調書</t>
    </r>
  </si>
  <si>
    <t>工事名</t>
  </si>
  <si>
    <t>請負代金額
（消費税相当額含む）</t>
  </si>
  <si>
    <t>工期</t>
  </si>
  <si>
    <t>自）</t>
  </si>
  <si>
    <t>令和</t>
  </si>
  <si>
    <t>至）</t>
  </si>
  <si>
    <r>
      <rPr>
        <sz val="14"/>
        <rFont val="DejaVu Sans"/>
        <family val="2"/>
      </rPr>
      <t>スライド金額（</t>
    </r>
    <r>
      <rPr>
        <sz val="14"/>
        <rFont val="ＭＳ 明朝"/>
        <family val="1"/>
        <charset val="128"/>
      </rPr>
      <t>S)</t>
    </r>
  </si>
  <si>
    <t>うち取引に係る消費税及び地方消費税の額</t>
  </si>
  <si>
    <t>※様式４、６、７に添付</t>
  </si>
  <si>
    <r>
      <rPr>
        <sz val="11"/>
        <color indexed="8"/>
        <rFont val="DejaVu Sans"/>
        <family val="2"/>
      </rPr>
      <t>※変更額の確定（同意）は「請負代金額の変更協議開始日」より</t>
    </r>
    <r>
      <rPr>
        <sz val="11"/>
        <color indexed="8"/>
        <rFont val="ＭＳ 明朝"/>
        <family val="1"/>
        <charset val="128"/>
      </rPr>
      <t>14</t>
    </r>
    <r>
      <rPr>
        <sz val="11"/>
        <color indexed="8"/>
        <rFont val="DejaVu Sans"/>
        <family val="2"/>
      </rPr>
      <t>日以内とする。</t>
    </r>
  </si>
  <si>
    <t>※変更契約は工期末に行うものとする。</t>
  </si>
  <si>
    <t>※スライド分を除く変更協議と同時にスライド変更を行う場合は、請負代金額欄に「スライド額を除く分の請負代金額（予定）」を記載するものとする。</t>
  </si>
  <si>
    <r>
      <rPr>
        <sz val="11"/>
        <rFont val="DejaVu Sans"/>
        <family val="2"/>
      </rPr>
      <t>２－１</t>
    </r>
    <r>
      <rPr>
        <sz val="11"/>
        <rFont val="ＭＳ Ｐゴシック"/>
        <family val="3"/>
        <charset val="128"/>
      </rPr>
      <t>,</t>
    </r>
    <r>
      <rPr>
        <sz val="11"/>
        <rFont val="DejaVu Sans"/>
        <family val="2"/>
      </rPr>
      <t>スライド額算定調書（計算書）</t>
    </r>
  </si>
  <si>
    <t>①</t>
  </si>
  <si>
    <t>請負代金額（消費税相当額含む）</t>
  </si>
  <si>
    <t>②</t>
  </si>
  <si>
    <r>
      <rPr>
        <sz val="11"/>
        <rFont val="DejaVu Sans"/>
        <family val="2"/>
      </rPr>
      <t>平成</t>
    </r>
    <r>
      <rPr>
        <sz val="11"/>
        <rFont val="ＭＳ Ｐゴシック"/>
        <family val="3"/>
        <charset val="128"/>
      </rPr>
      <t>20</t>
    </r>
    <r>
      <rPr>
        <sz val="11"/>
        <rFont val="DejaVu Sans"/>
        <family val="2"/>
      </rPr>
      <t>年</t>
    </r>
    <r>
      <rPr>
        <sz val="11"/>
        <rFont val="ＭＳ Ｐゴシック"/>
        <family val="3"/>
        <charset val="128"/>
      </rPr>
      <t>7</t>
    </r>
    <r>
      <rPr>
        <sz val="11"/>
        <rFont val="DejaVu Sans"/>
        <family val="2"/>
      </rPr>
      <t>月</t>
    </r>
    <r>
      <rPr>
        <sz val="11"/>
        <rFont val="ＭＳ Ｐゴシック"/>
        <family val="3"/>
        <charset val="128"/>
      </rPr>
      <t>6</t>
    </r>
    <r>
      <rPr>
        <sz val="11"/>
        <rFont val="DejaVu Sans"/>
        <family val="2"/>
      </rPr>
      <t>日以前の既済部分検査済み出来高金額（消費税相当額含む）</t>
    </r>
  </si>
  <si>
    <t>③</t>
  </si>
  <si>
    <t>単品スライド条項対象の請負代金額（①－②）
（消費税相当額含む）</t>
  </si>
  <si>
    <t>④</t>
  </si>
  <si>
    <r>
      <rPr>
        <sz val="11"/>
        <rFont val="DejaVu Sans"/>
        <family val="2"/>
      </rPr>
      <t>（</t>
    </r>
    <r>
      <rPr>
        <sz val="11"/>
        <rFont val="ＭＳ Ｐゴシック"/>
        <family val="3"/>
        <charset val="128"/>
      </rPr>
      <t>M</t>
    </r>
    <r>
      <rPr>
        <vertAlign val="superscript"/>
        <sz val="11"/>
        <rFont val="DejaVu Sans"/>
        <family val="2"/>
      </rPr>
      <t>変更材</t>
    </r>
    <r>
      <rPr>
        <sz val="11"/>
        <rFont val="DejaVu Sans"/>
        <family val="2"/>
      </rPr>
      <t>－</t>
    </r>
    <r>
      <rPr>
        <sz val="11"/>
        <rFont val="ＭＳ Ｐゴシック"/>
        <family val="3"/>
        <charset val="128"/>
      </rPr>
      <t>M</t>
    </r>
    <r>
      <rPr>
        <vertAlign val="superscript"/>
        <sz val="11"/>
        <rFont val="DejaVu Sans"/>
        <family val="2"/>
      </rPr>
      <t>当初材</t>
    </r>
    <r>
      <rPr>
        <sz val="11"/>
        <rFont val="DejaVu Sans"/>
        <family val="2"/>
      </rPr>
      <t>）又は（乙の購入金額・材－</t>
    </r>
    <r>
      <rPr>
        <sz val="11"/>
        <rFont val="ＭＳ Ｐゴシック"/>
        <family val="3"/>
        <charset val="128"/>
      </rPr>
      <t>M</t>
    </r>
    <r>
      <rPr>
        <sz val="11"/>
        <rFont val="DejaVu Sans"/>
        <family val="2"/>
      </rPr>
      <t>当初材）の安価な方（消費税含む・落札率考慮）</t>
    </r>
  </si>
  <si>
    <t>⑤</t>
  </si>
  <si>
    <r>
      <rPr>
        <sz val="11"/>
        <rFont val="DejaVu Sans"/>
        <family val="2"/>
      </rPr>
      <t>（</t>
    </r>
    <r>
      <rPr>
        <sz val="11"/>
        <rFont val="ＭＳ Ｐゴシック"/>
        <family val="3"/>
        <charset val="128"/>
      </rPr>
      <t>M</t>
    </r>
    <r>
      <rPr>
        <vertAlign val="superscript"/>
        <sz val="11"/>
        <rFont val="DejaVu Sans"/>
        <family val="2"/>
      </rPr>
      <t>変更油</t>
    </r>
    <r>
      <rPr>
        <sz val="11"/>
        <rFont val="DejaVu Sans"/>
        <family val="2"/>
      </rPr>
      <t>－</t>
    </r>
    <r>
      <rPr>
        <sz val="11"/>
        <rFont val="ＭＳ Ｐゴシック"/>
        <family val="3"/>
        <charset val="128"/>
      </rPr>
      <t>M</t>
    </r>
    <r>
      <rPr>
        <vertAlign val="superscript"/>
        <sz val="11"/>
        <rFont val="DejaVu Sans"/>
        <family val="2"/>
      </rPr>
      <t>当初油</t>
    </r>
    <r>
      <rPr>
        <sz val="11"/>
        <rFont val="DejaVu Sans"/>
        <family val="2"/>
      </rPr>
      <t>）又は（乙の購入金額・油－</t>
    </r>
    <r>
      <rPr>
        <sz val="11"/>
        <rFont val="ＭＳ Ｐゴシック"/>
        <family val="3"/>
        <charset val="128"/>
      </rPr>
      <t>M</t>
    </r>
    <r>
      <rPr>
        <sz val="11"/>
        <rFont val="DejaVu Sans"/>
        <family val="2"/>
      </rPr>
      <t>当初油）の安価な方（消費税含む・落札率考慮）</t>
    </r>
  </si>
  <si>
    <t>１）</t>
  </si>
  <si>
    <r>
      <rPr>
        <sz val="11"/>
        <rFont val="DejaVu Sans"/>
        <family val="2"/>
      </rPr>
      <t>スライド額（</t>
    </r>
    <r>
      <rPr>
        <sz val="11"/>
        <rFont val="ＭＳ Ｐゴシック"/>
        <family val="3"/>
        <charset val="128"/>
      </rPr>
      <t>S)</t>
    </r>
  </si>
  <si>
    <t>S</t>
  </si>
  <si>
    <t>＝</t>
  </si>
  <si>
    <r>
      <rPr>
        <sz val="11"/>
        <rFont val="DejaVu Sans"/>
        <family val="2"/>
      </rPr>
      <t>｛（</t>
    </r>
    <r>
      <rPr>
        <sz val="11"/>
        <rFont val="ＭＳ Ｐゴシック"/>
        <family val="3"/>
        <charset val="128"/>
      </rPr>
      <t>M</t>
    </r>
    <r>
      <rPr>
        <vertAlign val="superscript"/>
        <sz val="11"/>
        <rFont val="DejaVu Sans"/>
        <family val="2"/>
      </rPr>
      <t>変更材</t>
    </r>
    <r>
      <rPr>
        <sz val="11"/>
        <rFont val="DejaVu Sans"/>
        <family val="2"/>
      </rPr>
      <t>－</t>
    </r>
    <r>
      <rPr>
        <sz val="11"/>
        <rFont val="ＭＳ Ｐゴシック"/>
        <family val="3"/>
        <charset val="128"/>
      </rPr>
      <t>M</t>
    </r>
    <r>
      <rPr>
        <vertAlign val="superscript"/>
        <sz val="11"/>
        <rFont val="DejaVu Sans"/>
        <family val="2"/>
      </rPr>
      <t>当初材</t>
    </r>
    <r>
      <rPr>
        <sz val="11"/>
        <rFont val="DejaVu Sans"/>
        <family val="2"/>
      </rPr>
      <t>）＋（</t>
    </r>
    <r>
      <rPr>
        <sz val="11"/>
        <rFont val="ＭＳ Ｐゴシック"/>
        <family val="3"/>
        <charset val="128"/>
      </rPr>
      <t>M</t>
    </r>
    <r>
      <rPr>
        <vertAlign val="superscript"/>
        <sz val="11"/>
        <rFont val="DejaVu Sans"/>
        <family val="2"/>
      </rPr>
      <t>変更油</t>
    </r>
    <r>
      <rPr>
        <sz val="11"/>
        <rFont val="DejaVu Sans"/>
        <family val="2"/>
      </rPr>
      <t>－</t>
    </r>
    <r>
      <rPr>
        <sz val="11"/>
        <rFont val="ＭＳ Ｐゴシック"/>
        <family val="3"/>
        <charset val="128"/>
      </rPr>
      <t>M</t>
    </r>
    <r>
      <rPr>
        <vertAlign val="superscript"/>
        <sz val="11"/>
        <rFont val="DejaVu Sans"/>
        <family val="2"/>
      </rPr>
      <t>当初油</t>
    </r>
    <r>
      <rPr>
        <sz val="11"/>
        <rFont val="DejaVu Sans"/>
        <family val="2"/>
      </rPr>
      <t>）＋</t>
    </r>
    <r>
      <rPr>
        <sz val="11"/>
        <rFont val="ＭＳ Ｐゴシック"/>
        <family val="3"/>
        <charset val="128"/>
      </rPr>
      <t>P×</t>
    </r>
    <r>
      <rPr>
        <sz val="11"/>
        <rFont val="DejaVu Sans"/>
        <family val="2"/>
      </rPr>
      <t>１／１００｝</t>
    </r>
  </si>
  <si>
    <t>＋</t>
  </si>
  <si>
    <r>
      <rPr>
        <sz val="11"/>
        <rFont val="ＭＳ Ｐゴシック"/>
        <family val="3"/>
        <charset val="128"/>
      </rPr>
      <t>×</t>
    </r>
    <r>
      <rPr>
        <sz val="11"/>
        <rFont val="DejaVu Sans"/>
        <family val="2"/>
      </rPr>
      <t>　１／１００</t>
    </r>
  </si>
  <si>
    <r>
      <rPr>
        <sz val="11"/>
        <rFont val="ＭＳ Ｐゴシック"/>
        <family val="3"/>
        <charset val="128"/>
      </rPr>
      <t>M</t>
    </r>
    <r>
      <rPr>
        <vertAlign val="superscript"/>
        <sz val="11"/>
        <rFont val="DejaVu Sans"/>
        <family val="2"/>
      </rPr>
      <t>当初材</t>
    </r>
    <r>
      <rPr>
        <sz val="11"/>
        <rFont val="DejaVu Sans"/>
        <family val="2"/>
      </rPr>
      <t>，</t>
    </r>
    <r>
      <rPr>
        <sz val="11"/>
        <rFont val="ＭＳ Ｐゴシック"/>
        <family val="3"/>
        <charset val="128"/>
      </rPr>
      <t>M</t>
    </r>
    <r>
      <rPr>
        <vertAlign val="superscript"/>
        <sz val="11"/>
        <rFont val="DejaVu Sans"/>
        <family val="2"/>
      </rPr>
      <t>当初油</t>
    </r>
    <r>
      <rPr>
        <sz val="11"/>
        <rFont val="DejaVu Sans"/>
        <family val="2"/>
      </rPr>
      <t>＝｛ｐ１</t>
    </r>
    <r>
      <rPr>
        <sz val="11"/>
        <rFont val="ＭＳ Ｐゴシック"/>
        <family val="3"/>
        <charset val="128"/>
      </rPr>
      <t>×D1</t>
    </r>
    <r>
      <rPr>
        <sz val="11"/>
        <rFont val="DejaVu Sans"/>
        <family val="2"/>
      </rPr>
      <t>＋ｐ２</t>
    </r>
    <r>
      <rPr>
        <sz val="11"/>
        <rFont val="ＭＳ Ｐゴシック"/>
        <family val="3"/>
        <charset val="128"/>
      </rPr>
      <t>×D2</t>
    </r>
  </si>
  <si>
    <r>
      <rPr>
        <sz val="11"/>
        <rFont val="DejaVu Sans"/>
        <family val="2"/>
      </rPr>
      <t>＋・・・・・・・＋ｐｍ</t>
    </r>
    <r>
      <rPr>
        <sz val="11"/>
        <rFont val="ＭＳ Ｐゴシック"/>
        <family val="3"/>
        <charset val="128"/>
      </rPr>
      <t>×Dm</t>
    </r>
    <r>
      <rPr>
        <sz val="11"/>
        <rFont val="DejaVu Sans"/>
        <family val="2"/>
      </rPr>
      <t>｝</t>
    </r>
    <r>
      <rPr>
        <sz val="11"/>
        <rFont val="ＭＳ Ｐゴシック"/>
        <family val="3"/>
        <charset val="128"/>
      </rPr>
      <t>×</t>
    </r>
    <r>
      <rPr>
        <sz val="11"/>
        <rFont val="DejaVu Sans"/>
        <family val="2"/>
      </rPr>
      <t>ｋ</t>
    </r>
    <r>
      <rPr>
        <sz val="11"/>
        <rFont val="ＭＳ Ｐゴシック"/>
        <family val="3"/>
        <charset val="128"/>
      </rPr>
      <t>×</t>
    </r>
    <r>
      <rPr>
        <sz val="11"/>
        <rFont val="DejaVu Sans"/>
        <family val="2"/>
      </rPr>
      <t>１１０／１００</t>
    </r>
  </si>
  <si>
    <r>
      <rPr>
        <sz val="11"/>
        <rFont val="ＭＳ Ｐゴシック"/>
        <family val="3"/>
        <charset val="128"/>
      </rPr>
      <t>M</t>
    </r>
    <r>
      <rPr>
        <vertAlign val="superscript"/>
        <sz val="11"/>
        <rFont val="DejaVu Sans"/>
        <family val="2"/>
      </rPr>
      <t>変更材</t>
    </r>
    <r>
      <rPr>
        <sz val="11"/>
        <rFont val="DejaVu Sans"/>
        <family val="2"/>
      </rPr>
      <t>，</t>
    </r>
    <r>
      <rPr>
        <sz val="11"/>
        <rFont val="ＭＳ Ｐゴシック"/>
        <family val="3"/>
        <charset val="128"/>
      </rPr>
      <t>M</t>
    </r>
    <r>
      <rPr>
        <vertAlign val="superscript"/>
        <sz val="11"/>
        <rFont val="DejaVu Sans"/>
        <family val="2"/>
      </rPr>
      <t>変更油</t>
    </r>
    <r>
      <rPr>
        <sz val="11"/>
        <rFont val="DejaVu Sans"/>
        <family val="2"/>
      </rPr>
      <t>＝｛ｐ’１</t>
    </r>
    <r>
      <rPr>
        <sz val="11"/>
        <rFont val="ＭＳ Ｐゴシック"/>
        <family val="3"/>
        <charset val="128"/>
      </rPr>
      <t>×D1</t>
    </r>
    <r>
      <rPr>
        <sz val="11"/>
        <rFont val="DejaVu Sans"/>
        <family val="2"/>
      </rPr>
      <t>＋ｐ’２</t>
    </r>
    <r>
      <rPr>
        <sz val="11"/>
        <rFont val="ＭＳ Ｐゴシック"/>
        <family val="3"/>
        <charset val="128"/>
      </rPr>
      <t>×D2</t>
    </r>
  </si>
  <si>
    <r>
      <rPr>
        <sz val="11"/>
        <rFont val="DejaVu Sans"/>
        <family val="2"/>
      </rPr>
      <t>＋・・・・・・・＋ｐ’ｍ</t>
    </r>
    <r>
      <rPr>
        <sz val="11"/>
        <rFont val="ＭＳ Ｐゴシック"/>
        <family val="3"/>
        <charset val="128"/>
      </rPr>
      <t>×Dm</t>
    </r>
    <r>
      <rPr>
        <sz val="11"/>
        <rFont val="DejaVu Sans"/>
        <family val="2"/>
      </rPr>
      <t>｝</t>
    </r>
    <r>
      <rPr>
        <sz val="11"/>
        <rFont val="ＭＳ Ｐゴシック"/>
        <family val="3"/>
        <charset val="128"/>
      </rPr>
      <t>×</t>
    </r>
    <r>
      <rPr>
        <sz val="11"/>
        <rFont val="DejaVu Sans"/>
        <family val="2"/>
      </rPr>
      <t>ｋ</t>
    </r>
    <r>
      <rPr>
        <sz val="11"/>
        <rFont val="ＭＳ Ｐゴシック"/>
        <family val="3"/>
        <charset val="128"/>
      </rPr>
      <t>×</t>
    </r>
    <r>
      <rPr>
        <sz val="11"/>
        <rFont val="DejaVu Sans"/>
        <family val="2"/>
      </rPr>
      <t>１１０／１００</t>
    </r>
  </si>
  <si>
    <r>
      <rPr>
        <sz val="11"/>
        <rFont val="ＭＳ Ｐゴシック"/>
        <family val="3"/>
        <charset val="128"/>
      </rPr>
      <t>M</t>
    </r>
    <r>
      <rPr>
        <vertAlign val="superscript"/>
        <sz val="11"/>
        <rFont val="DejaVu Sans"/>
        <family val="2"/>
      </rPr>
      <t>当初材</t>
    </r>
    <r>
      <rPr>
        <sz val="11"/>
        <rFont val="DejaVu Sans"/>
        <family val="2"/>
      </rPr>
      <t>，</t>
    </r>
    <r>
      <rPr>
        <sz val="11"/>
        <rFont val="ＭＳ Ｐゴシック"/>
        <family val="3"/>
        <charset val="128"/>
      </rPr>
      <t>M</t>
    </r>
    <r>
      <rPr>
        <vertAlign val="superscript"/>
        <sz val="11"/>
        <rFont val="DejaVu Sans"/>
        <family val="2"/>
      </rPr>
      <t>当初油</t>
    </r>
  </si>
  <si>
    <t>：</t>
  </si>
  <si>
    <t>価格変動前の鋼材類、その他材料又は燃料油の金額</t>
  </si>
  <si>
    <r>
      <rPr>
        <sz val="11"/>
        <rFont val="ＭＳ Ｐゴシック"/>
        <family val="3"/>
        <charset val="128"/>
      </rPr>
      <t>M</t>
    </r>
    <r>
      <rPr>
        <vertAlign val="superscript"/>
        <sz val="11"/>
        <rFont val="DejaVu Sans"/>
        <family val="2"/>
      </rPr>
      <t>変更材</t>
    </r>
    <r>
      <rPr>
        <sz val="11"/>
        <rFont val="DejaVu Sans"/>
        <family val="2"/>
      </rPr>
      <t>，</t>
    </r>
    <r>
      <rPr>
        <sz val="11"/>
        <rFont val="ＭＳ Ｐゴシック"/>
        <family val="3"/>
        <charset val="128"/>
      </rPr>
      <t>M</t>
    </r>
    <r>
      <rPr>
        <vertAlign val="superscript"/>
        <sz val="11"/>
        <rFont val="DejaVu Sans"/>
        <family val="2"/>
      </rPr>
      <t>変更油</t>
    </r>
  </si>
  <si>
    <t>価格変動後の鋼材類、その他材料又は燃料油の金額</t>
  </si>
  <si>
    <t>ｐ</t>
  </si>
  <si>
    <t>設計時点における各対象材料の単価</t>
  </si>
  <si>
    <t>ｐ’</t>
  </si>
  <si>
    <t>価格変動後における各対象材料の単価</t>
  </si>
  <si>
    <t>D</t>
  </si>
  <si>
    <t>各対象材料について算定した対象数量</t>
  </si>
  <si>
    <t>ｋ</t>
  </si>
  <si>
    <t>落札率</t>
  </si>
  <si>
    <t>２）</t>
  </si>
  <si>
    <r>
      <rPr>
        <sz val="11"/>
        <rFont val="DejaVu Sans"/>
        <family val="2"/>
      </rPr>
      <t>スライド額（</t>
    </r>
    <r>
      <rPr>
        <sz val="11"/>
        <rFont val="ＭＳ Ｐゴシック"/>
        <family val="3"/>
        <charset val="128"/>
      </rPr>
      <t>S’)</t>
    </r>
  </si>
  <si>
    <t>S'</t>
  </si>
  <si>
    <r>
      <rPr>
        <sz val="11"/>
        <rFont val="DejaVu Sans"/>
        <family val="2"/>
      </rPr>
      <t>スライド額</t>
    </r>
    <r>
      <rPr>
        <sz val="11"/>
        <rFont val="ＭＳ Ｐゴシック"/>
        <family val="3"/>
        <charset val="128"/>
      </rPr>
      <t>S</t>
    </r>
  </si>
  <si>
    <t>×</t>
  </si>
  <si>
    <t>１００／１１０</t>
  </si>
  <si>
    <t>（万円未満切り捨て）</t>
  </si>
  <si>
    <t>３）</t>
  </si>
  <si>
    <t>消費税相当額</t>
  </si>
  <si>
    <r>
      <rPr>
        <sz val="11"/>
        <rFont val="DejaVu Sans"/>
        <family val="2"/>
      </rPr>
      <t>スライド額（</t>
    </r>
    <r>
      <rPr>
        <sz val="11"/>
        <rFont val="ＭＳ Ｐゴシック"/>
        <family val="3"/>
        <charset val="128"/>
      </rPr>
      <t>S')</t>
    </r>
  </si>
  <si>
    <t>4)</t>
  </si>
  <si>
    <r>
      <rPr>
        <sz val="11"/>
        <rFont val="DejaVu Sans"/>
        <family val="2"/>
      </rPr>
      <t>２－２</t>
    </r>
    <r>
      <rPr>
        <sz val="11"/>
        <rFont val="ＭＳ Ｐゴシック"/>
        <family val="3"/>
        <charset val="128"/>
      </rPr>
      <t>,</t>
    </r>
    <r>
      <rPr>
        <sz val="11"/>
        <rFont val="DejaVu Sans"/>
        <family val="2"/>
      </rPr>
      <t>スライド額算定調書（品目別の適用可否）</t>
    </r>
  </si>
  <si>
    <t>品目類</t>
  </si>
  <si>
    <t>変動額（円）</t>
  </si>
  <si>
    <t>適用の可否</t>
  </si>
  <si>
    <t>各種資材類</t>
  </si>
  <si>
    <t>小計</t>
  </si>
  <si>
    <t>合計</t>
  </si>
  <si>
    <t>※様式４に添付</t>
  </si>
  <si>
    <t>別紙４－１</t>
  </si>
  <si>
    <t>【○材類】</t>
  </si>
  <si>
    <t>品目１</t>
  </si>
  <si>
    <r>
      <rPr>
        <sz val="10"/>
        <rFont val="DejaVu Sans"/>
        <family val="2"/>
      </rPr>
      <t>積算書の計上数量　　　</t>
    </r>
    <r>
      <rPr>
        <sz val="10"/>
        <color indexed="10"/>
        <rFont val="DejaVu Sans"/>
        <family val="2"/>
      </rPr>
      <t>注１）</t>
    </r>
  </si>
  <si>
    <r>
      <rPr>
        <sz val="10"/>
        <color indexed="10"/>
        <rFont val="DejaVu Sans"/>
        <family val="2"/>
      </rPr>
      <t>材料検査の資料等から各搬入月の搬入数量がわかる場合は「</t>
    </r>
    <r>
      <rPr>
        <sz val="10"/>
        <color indexed="10"/>
        <rFont val="ＭＳ Ｐゴシック"/>
        <family val="3"/>
        <charset val="128"/>
      </rPr>
      <t>1</t>
    </r>
    <r>
      <rPr>
        <sz val="10"/>
        <color indexed="10"/>
        <rFont val="DejaVu Sans"/>
        <family val="2"/>
      </rPr>
      <t>」、不明な場合は「</t>
    </r>
    <r>
      <rPr>
        <sz val="10"/>
        <color indexed="10"/>
        <rFont val="ＭＳ Ｐゴシック"/>
        <family val="3"/>
        <charset val="128"/>
      </rPr>
      <t>2</t>
    </r>
    <r>
      <rPr>
        <sz val="10"/>
        <color indexed="10"/>
        <rFont val="DejaVu Sans"/>
        <family val="2"/>
      </rPr>
      <t>」を入力する。→</t>
    </r>
  </si>
  <si>
    <t>甲　当初設計単価</t>
  </si>
  <si>
    <t>円</t>
  </si>
  <si>
    <t>規格</t>
  </si>
  <si>
    <t>搬入数量</t>
  </si>
  <si>
    <t>対象数量</t>
  </si>
  <si>
    <t>単価コード</t>
  </si>
  <si>
    <r>
      <rPr>
        <sz val="10"/>
        <rFont val="ＭＳ Ｐゴシック"/>
        <family val="3"/>
        <charset val="128"/>
      </rPr>
      <t>3</t>
    </r>
    <r>
      <rPr>
        <sz val="10"/>
        <rFont val="DejaVu Sans"/>
        <family val="2"/>
      </rPr>
      <t>月</t>
    </r>
  </si>
  <si>
    <r>
      <rPr>
        <sz val="10"/>
        <rFont val="ＭＳ Ｐゴシック"/>
        <family val="3"/>
        <charset val="128"/>
      </rPr>
      <t>4</t>
    </r>
    <r>
      <rPr>
        <sz val="10"/>
        <rFont val="DejaVu Sans"/>
        <family val="2"/>
      </rPr>
      <t>月</t>
    </r>
  </si>
  <si>
    <r>
      <rPr>
        <sz val="10"/>
        <rFont val="ＭＳ Ｐゴシック"/>
        <family val="3"/>
        <charset val="128"/>
      </rPr>
      <t>5</t>
    </r>
    <r>
      <rPr>
        <sz val="10"/>
        <rFont val="DejaVu Sans"/>
        <family val="2"/>
      </rPr>
      <t>月</t>
    </r>
  </si>
  <si>
    <r>
      <rPr>
        <sz val="10"/>
        <rFont val="ＭＳ Ｐゴシック"/>
        <family val="3"/>
        <charset val="128"/>
      </rPr>
      <t>6</t>
    </r>
    <r>
      <rPr>
        <sz val="10"/>
        <rFont val="DejaVu Sans"/>
        <family val="2"/>
      </rPr>
      <t>月</t>
    </r>
  </si>
  <si>
    <r>
      <rPr>
        <sz val="10"/>
        <rFont val="ＭＳ Ｐゴシック"/>
        <family val="3"/>
        <charset val="128"/>
      </rPr>
      <t>7</t>
    </r>
    <r>
      <rPr>
        <sz val="10"/>
        <rFont val="DejaVu Sans"/>
        <family val="2"/>
      </rPr>
      <t>月</t>
    </r>
  </si>
  <si>
    <r>
      <rPr>
        <sz val="10"/>
        <rFont val="ＭＳ Ｐゴシック"/>
        <family val="3"/>
        <charset val="128"/>
      </rPr>
      <t>8</t>
    </r>
    <r>
      <rPr>
        <sz val="10"/>
        <rFont val="DejaVu Sans"/>
        <family val="2"/>
      </rPr>
      <t>月</t>
    </r>
  </si>
  <si>
    <r>
      <rPr>
        <sz val="10"/>
        <rFont val="ＭＳ Ｐゴシック"/>
        <family val="3"/>
        <charset val="128"/>
      </rPr>
      <t>9</t>
    </r>
    <r>
      <rPr>
        <sz val="10"/>
        <rFont val="DejaVu Sans"/>
        <family val="2"/>
      </rPr>
      <t>月</t>
    </r>
  </si>
  <si>
    <r>
      <rPr>
        <sz val="10"/>
        <rFont val="ＭＳ Ｐゴシック"/>
        <family val="3"/>
        <charset val="128"/>
      </rPr>
      <t>10</t>
    </r>
    <r>
      <rPr>
        <sz val="10"/>
        <rFont val="DejaVu Sans"/>
        <family val="2"/>
      </rPr>
      <t>月</t>
    </r>
  </si>
  <si>
    <r>
      <rPr>
        <sz val="10"/>
        <rFont val="ＭＳ Ｐゴシック"/>
        <family val="3"/>
        <charset val="128"/>
      </rPr>
      <t>11</t>
    </r>
    <r>
      <rPr>
        <sz val="10"/>
        <rFont val="DejaVu Sans"/>
        <family val="2"/>
      </rPr>
      <t>月</t>
    </r>
  </si>
  <si>
    <r>
      <rPr>
        <sz val="10"/>
        <rFont val="ＭＳ Ｐゴシック"/>
        <family val="3"/>
        <charset val="128"/>
      </rPr>
      <t>12</t>
    </r>
    <r>
      <rPr>
        <sz val="10"/>
        <rFont val="DejaVu Sans"/>
        <family val="2"/>
      </rPr>
      <t>月</t>
    </r>
  </si>
  <si>
    <r>
      <rPr>
        <sz val="10"/>
        <rFont val="ＭＳ Ｐゴシック"/>
        <family val="3"/>
        <charset val="128"/>
      </rPr>
      <t>1</t>
    </r>
    <r>
      <rPr>
        <sz val="10"/>
        <rFont val="DejaVu Sans"/>
        <family val="2"/>
      </rPr>
      <t>月</t>
    </r>
  </si>
  <si>
    <r>
      <rPr>
        <sz val="10"/>
        <rFont val="ＭＳ Ｐゴシック"/>
        <family val="3"/>
        <charset val="128"/>
      </rPr>
      <t>2</t>
    </r>
    <r>
      <rPr>
        <sz val="10"/>
        <rFont val="DejaVu Sans"/>
        <family val="2"/>
      </rPr>
      <t>月</t>
    </r>
  </si>
  <si>
    <t>計</t>
  </si>
  <si>
    <r>
      <rPr>
        <sz val="10"/>
        <rFont val="DejaVu Sans"/>
        <family val="2"/>
      </rPr>
      <t>①搬入数量　</t>
    </r>
    <r>
      <rPr>
        <sz val="10"/>
        <color indexed="10"/>
        <rFont val="DejaVu Sans"/>
        <family val="2"/>
      </rPr>
      <t xml:space="preserve">注２）
</t>
    </r>
    <r>
      <rPr>
        <sz val="10"/>
        <rFont val="DejaVu Sans"/>
        <family val="2"/>
      </rPr>
      <t>（乙購入数量）</t>
    </r>
  </si>
  <si>
    <r>
      <rPr>
        <sz val="10"/>
        <rFont val="DejaVu Sans"/>
        <family val="2"/>
      </rPr>
      <t>当初単価</t>
    </r>
    <r>
      <rPr>
        <sz val="10"/>
        <rFont val="ＭＳ Ｐゴシック"/>
        <family val="3"/>
        <charset val="128"/>
      </rPr>
      <t>p×</t>
    </r>
    <r>
      <rPr>
        <sz val="10"/>
        <rFont val="DejaVu Sans"/>
        <family val="2"/>
      </rPr>
      <t>対象数量</t>
    </r>
  </si>
  <si>
    <r>
      <rPr>
        <sz val="10"/>
        <rFont val="DejaVu Sans"/>
        <family val="2"/>
      </rPr>
      <t>②乙　購入価格　</t>
    </r>
    <r>
      <rPr>
        <sz val="10"/>
        <color indexed="10"/>
        <rFont val="DejaVu Sans"/>
        <family val="2"/>
      </rPr>
      <t xml:space="preserve">注３）
</t>
    </r>
    <r>
      <rPr>
        <sz val="10"/>
        <rFont val="DejaVu Sans"/>
        <family val="2"/>
      </rPr>
      <t>（税込み）</t>
    </r>
  </si>
  <si>
    <t>③甲　実勢価格
（県単価：税抜き）</t>
  </si>
  <si>
    <t>乙　購入代金額</t>
  </si>
  <si>
    <r>
      <rPr>
        <sz val="10"/>
        <rFont val="DejaVu Sans"/>
        <family val="2"/>
      </rPr>
      <t>乙　購入金額
①</t>
    </r>
    <r>
      <rPr>
        <sz val="10"/>
        <rFont val="ＭＳ Ｐゴシック"/>
        <family val="3"/>
        <charset val="128"/>
      </rPr>
      <t>×②</t>
    </r>
  </si>
  <si>
    <r>
      <rPr>
        <sz val="10"/>
        <rFont val="DejaVu Sans"/>
        <family val="2"/>
      </rPr>
      <t>甲　実績価格
①</t>
    </r>
    <r>
      <rPr>
        <sz val="10"/>
        <rFont val="ＭＳ Ｐゴシック"/>
        <family val="3"/>
        <charset val="128"/>
      </rPr>
      <t>×③</t>
    </r>
  </si>
  <si>
    <t>甲　スライド単価　ｐ’</t>
  </si>
  <si>
    <r>
      <rPr>
        <sz val="10"/>
        <color indexed="10"/>
        <rFont val="DejaVu Sans"/>
        <family val="2"/>
      </rPr>
      <t>注１）</t>
    </r>
    <r>
      <rPr>
        <sz val="10"/>
        <rFont val="DejaVu Sans"/>
        <family val="2"/>
      </rPr>
      <t>積算書の計上数量を記入すること。ただし、材料ロスを積算書に計上している資材について、設計図書の数量≦乙の異議申し立て購入数量（証明済み）≦設計数量となる場合には、　乙の購入数量を入力すること。
　　　設計図書の数量　：　設計図書に記載されている材料ロスを含まない数量
　　　設計数量　：　設計図書の数量にロスを加えた数量（積算書の計上数量）</t>
    </r>
  </si>
  <si>
    <r>
      <rPr>
        <sz val="10"/>
        <color indexed="10"/>
        <rFont val="DejaVu Sans"/>
        <family val="2"/>
      </rPr>
      <t>注２</t>
    </r>
    <r>
      <rPr>
        <sz val="10"/>
        <color indexed="10"/>
        <rFont val="ＭＳ Ｐゴシック"/>
        <family val="3"/>
        <charset val="128"/>
      </rPr>
      <t>)</t>
    </r>
    <r>
      <rPr>
        <sz val="10"/>
        <rFont val="DejaVu Sans"/>
        <family val="2"/>
      </rPr>
      <t>材料検査の資料等で資材搬入月と搬入数量がわかる場合は該当月欄に搬入数量を記入する。不明な場合は計画工程表等の資料に基づき搬入月を判断して該当月欄に「１」を入力する。乙が異議の申し立てをして購入数量を証明書類と共に提示した場合は、購入数量を入力する。</t>
    </r>
    <r>
      <rPr>
        <sz val="10"/>
        <color indexed="10"/>
        <rFont val="DejaVu Sans"/>
        <family val="2"/>
      </rPr>
      <t>ただし、購入数量は設計図書の数量以上でなければならない。</t>
    </r>
  </si>
  <si>
    <r>
      <rPr>
        <sz val="10"/>
        <color indexed="10"/>
        <rFont val="DejaVu Sans"/>
        <family val="2"/>
      </rPr>
      <t>注３</t>
    </r>
    <r>
      <rPr>
        <sz val="10"/>
        <color indexed="10"/>
        <rFont val="ＭＳ Ｐゴシック"/>
        <family val="3"/>
        <charset val="128"/>
      </rPr>
      <t>)</t>
    </r>
    <r>
      <rPr>
        <sz val="10"/>
        <rFont val="DejaVu Sans"/>
        <family val="2"/>
      </rPr>
      <t>「②購入価格」は、協議の結果、乙からの異議申し立てにより、購入数量と購入金額の証明書類が提出された場合に入力する。（同一月内で異なる複数の購入額があった場合は、別紙【月別平均単価算出表】により、各月毎にそれぞれの購入数量と購入価格の加重平均による値を入力すること。）</t>
    </r>
  </si>
  <si>
    <r>
      <rPr>
        <sz val="10"/>
        <color indexed="10"/>
        <rFont val="DejaVu Sans"/>
        <family val="2"/>
      </rPr>
      <t>注４</t>
    </r>
    <r>
      <rPr>
        <sz val="10"/>
        <color indexed="10"/>
        <rFont val="DejaVu Sans"/>
        <family val="2"/>
        <charset val="1"/>
      </rPr>
      <t>)</t>
    </r>
    <r>
      <rPr>
        <sz val="10"/>
        <color indexed="8"/>
        <rFont val="DejaVu Sans"/>
        <family val="2"/>
      </rPr>
      <t>材料ロスを積算上スクラップとして計上しているものは、スクラップも対象材料として売却金額の上昇分を考慮すること。</t>
    </r>
  </si>
  <si>
    <t>品目２</t>
  </si>
  <si>
    <t>積算書の計上数量　</t>
  </si>
  <si>
    <t>①搬入数量　
（乙購入数量）</t>
  </si>
  <si>
    <t>②乙　購入価格　
（税込み）</t>
  </si>
  <si>
    <t>③甲　実勢価格　
（県単価：税抜き）</t>
  </si>
  <si>
    <t>品目３</t>
  </si>
  <si>
    <t>品目４</t>
  </si>
  <si>
    <t>品目５</t>
  </si>
  <si>
    <t>品目６</t>
  </si>
  <si>
    <t>品目７</t>
  </si>
  <si>
    <t>品目８</t>
  </si>
  <si>
    <t>品目９</t>
  </si>
  <si>
    <t>品目１０</t>
  </si>
  <si>
    <t>品目１１</t>
  </si>
  <si>
    <t>品目１２</t>
  </si>
  <si>
    <t>品目１３</t>
  </si>
  <si>
    <t>品目１４</t>
  </si>
  <si>
    <t>品目１５</t>
  </si>
  <si>
    <t>品目１６</t>
  </si>
  <si>
    <t>品目１７</t>
  </si>
  <si>
    <t>品目１８</t>
  </si>
  <si>
    <t>品目１９</t>
  </si>
  <si>
    <t>品目２０</t>
  </si>
  <si>
    <t>品目２１</t>
  </si>
  <si>
    <t>品目２２</t>
  </si>
  <si>
    <t>品目２３</t>
  </si>
  <si>
    <t>品目２４</t>
  </si>
  <si>
    <t>品目２５</t>
  </si>
  <si>
    <t>品目２６</t>
  </si>
  <si>
    <t>品目２７</t>
  </si>
  <si>
    <t>品目２８</t>
  </si>
  <si>
    <t>品目２９</t>
  </si>
  <si>
    <t>品目３０</t>
  </si>
  <si>
    <t>単品スライド条項対象の請負代金額</t>
  </si>
  <si>
    <t>P</t>
  </si>
  <si>
    <t>単品スライド条項対象の
請負代金額の１％</t>
  </si>
  <si>
    <r>
      <rPr>
        <sz val="10"/>
        <rFont val="DejaVu Sans"/>
        <family val="2"/>
      </rPr>
      <t>Ｐ</t>
    </r>
    <r>
      <rPr>
        <sz val="10"/>
        <rFont val="ＭＳ Ｐゴシック"/>
        <family val="3"/>
        <charset val="128"/>
      </rPr>
      <t>×0.01</t>
    </r>
  </si>
  <si>
    <t>品目</t>
  </si>
  <si>
    <t>単位</t>
  </si>
  <si>
    <r>
      <rPr>
        <sz val="11"/>
        <rFont val="DejaVu Sans"/>
        <family val="2"/>
      </rPr>
      <t>当初単価</t>
    </r>
    <r>
      <rPr>
        <sz val="11"/>
        <rFont val="ＭＳ Ｐゴシック"/>
        <family val="3"/>
        <charset val="128"/>
      </rPr>
      <t>p×</t>
    </r>
    <r>
      <rPr>
        <sz val="11"/>
        <rFont val="DejaVu Sans"/>
        <family val="2"/>
      </rPr>
      <t>対象数量</t>
    </r>
  </si>
  <si>
    <r>
      <rPr>
        <sz val="10"/>
        <rFont val="DejaVu Sans"/>
        <family val="2"/>
      </rPr>
      <t>スライド単価</t>
    </r>
    <r>
      <rPr>
        <sz val="10"/>
        <rFont val="ＭＳ Ｐゴシック"/>
        <family val="3"/>
        <charset val="128"/>
      </rPr>
      <t>p'×</t>
    </r>
    <r>
      <rPr>
        <sz val="10"/>
        <rFont val="DejaVu Sans"/>
        <family val="2"/>
      </rPr>
      <t>対象数量</t>
    </r>
  </si>
  <si>
    <r>
      <rPr>
        <sz val="10"/>
        <rFont val="ＭＳ Ｐゴシック"/>
        <family val="3"/>
        <charset val="128"/>
      </rPr>
      <t>M</t>
    </r>
    <r>
      <rPr>
        <sz val="10"/>
        <rFont val="DejaVu Sans"/>
        <family val="2"/>
      </rPr>
      <t>変更・鋼（甲）</t>
    </r>
  </si>
  <si>
    <t>落札率Ｋ</t>
  </si>
  <si>
    <r>
      <rPr>
        <sz val="11"/>
        <rFont val="ＭＳ Ｐゴシック"/>
        <family val="3"/>
        <charset val="128"/>
      </rPr>
      <t>×</t>
    </r>
    <r>
      <rPr>
        <sz val="11"/>
        <rFont val="DejaVu Sans"/>
        <family val="2"/>
      </rPr>
      <t>　　　　</t>
    </r>
    <r>
      <rPr>
        <sz val="11"/>
        <rFont val="ＭＳ Ｐゴシック"/>
        <family val="3"/>
        <charset val="128"/>
      </rPr>
      <t>1.10</t>
    </r>
    <r>
      <rPr>
        <sz val="11"/>
        <rFont val="DejaVu Sans"/>
        <family val="2"/>
      </rPr>
      <t>　　　　＝</t>
    </r>
  </si>
  <si>
    <r>
      <rPr>
        <sz val="10"/>
        <rFont val="ＭＳ Ｐゴシック"/>
        <family val="3"/>
        <charset val="128"/>
      </rPr>
      <t>M</t>
    </r>
    <r>
      <rPr>
        <sz val="10"/>
        <rFont val="DejaVu Sans"/>
        <family val="2"/>
      </rPr>
      <t>変更・鋼（乙）</t>
    </r>
  </si>
  <si>
    <t xml:space="preserve">  　　　　    　     　　　＝</t>
  </si>
  <si>
    <r>
      <rPr>
        <sz val="10"/>
        <rFont val="ＭＳ Ｐゴシック"/>
        <family val="3"/>
        <charset val="128"/>
      </rPr>
      <t>M</t>
    </r>
    <r>
      <rPr>
        <sz val="10"/>
        <rFont val="DejaVu Sans"/>
        <family val="2"/>
      </rPr>
      <t>当初・鋼（甲）</t>
    </r>
  </si>
  <si>
    <t>変動額</t>
  </si>
  <si>
    <t>-</t>
  </si>
  <si>
    <t>【△材類】</t>
  </si>
  <si>
    <t>別紙４－２</t>
  </si>
  <si>
    <t>【燃料油】</t>
  </si>
  <si>
    <r>
      <rPr>
        <sz val="10"/>
        <rFont val="DejaVu Sans"/>
        <family val="2"/>
      </rPr>
      <t>積算書の計上数量　　　　　　　　　</t>
    </r>
    <r>
      <rPr>
        <sz val="10"/>
        <color indexed="10"/>
        <rFont val="DejaVu Sans"/>
        <family val="2"/>
      </rPr>
      <t>注１）</t>
    </r>
  </si>
  <si>
    <r>
      <rPr>
        <sz val="10"/>
        <color indexed="10"/>
        <rFont val="DejaVu Sans"/>
        <family val="2"/>
      </rPr>
      <t>各購入月の購入数量のすべて又は一部がわかる場合は「</t>
    </r>
    <r>
      <rPr>
        <sz val="10"/>
        <color indexed="10"/>
        <rFont val="ＭＳ Ｐゴシック"/>
        <family val="3"/>
        <charset val="128"/>
      </rPr>
      <t>1</t>
    </r>
    <r>
      <rPr>
        <sz val="10"/>
        <color indexed="10"/>
        <rFont val="DejaVu Sans"/>
        <family val="2"/>
      </rPr>
      <t>」、不明な場合は「</t>
    </r>
    <r>
      <rPr>
        <sz val="10"/>
        <color indexed="10"/>
        <rFont val="ＭＳ Ｐゴシック"/>
        <family val="3"/>
        <charset val="128"/>
      </rPr>
      <t>2</t>
    </r>
    <r>
      <rPr>
        <sz val="10"/>
        <color indexed="10"/>
        <rFont val="DejaVu Sans"/>
        <family val="2"/>
      </rPr>
      <t>」を入力する。→</t>
    </r>
  </si>
  <si>
    <t>購入数量</t>
  </si>
  <si>
    <t>平均単価採用分</t>
  </si>
  <si>
    <r>
      <rPr>
        <sz val="10"/>
        <rFont val="DejaVu Sans"/>
        <family val="2"/>
      </rPr>
      <t>①甲判断　購入数量　</t>
    </r>
    <r>
      <rPr>
        <sz val="10"/>
        <color indexed="10"/>
        <rFont val="DejaVu Sans"/>
        <family val="2"/>
      </rPr>
      <t xml:space="preserve">注２）
</t>
    </r>
    <r>
      <rPr>
        <sz val="10"/>
        <rFont val="DejaVu Sans"/>
        <family val="2"/>
      </rPr>
      <t>（乙購入数量）</t>
    </r>
  </si>
  <si>
    <r>
      <rPr>
        <sz val="10"/>
        <rFont val="DejaVu Sans"/>
        <family val="2"/>
      </rPr>
      <t>乙　購入金額（税込み）
①</t>
    </r>
    <r>
      <rPr>
        <sz val="10"/>
        <rFont val="ＭＳ Ｐゴシック"/>
        <family val="3"/>
        <charset val="128"/>
      </rPr>
      <t>×②</t>
    </r>
  </si>
  <si>
    <r>
      <rPr>
        <sz val="10"/>
        <rFont val="DejaVu Sans"/>
        <family val="2"/>
      </rPr>
      <t>甲　実績価格（税抜き）
①</t>
    </r>
    <r>
      <rPr>
        <sz val="10"/>
        <rFont val="ＭＳ Ｐゴシック"/>
        <family val="3"/>
        <charset val="128"/>
      </rPr>
      <t>×③</t>
    </r>
  </si>
  <si>
    <r>
      <rPr>
        <sz val="10"/>
        <color indexed="10"/>
        <rFont val="DejaVu Sans"/>
        <family val="2"/>
      </rPr>
      <t>注１）</t>
    </r>
    <r>
      <rPr>
        <sz val="10"/>
        <rFont val="DejaVu Sans"/>
        <family val="2"/>
      </rPr>
      <t>積算書の計上数量を記入すること。</t>
    </r>
  </si>
  <si>
    <r>
      <rPr>
        <sz val="10"/>
        <color indexed="10"/>
        <rFont val="DejaVu Sans"/>
        <family val="2"/>
      </rPr>
      <t>注２</t>
    </r>
    <r>
      <rPr>
        <sz val="10"/>
        <color indexed="10"/>
        <rFont val="ＭＳ Ｐゴシック"/>
        <family val="3"/>
        <charset val="128"/>
      </rPr>
      <t>)</t>
    </r>
    <r>
      <rPr>
        <sz val="10"/>
        <rFont val="DejaVu Sans"/>
        <family val="2"/>
      </rPr>
      <t>各購入月の購入数量のすべて又は一部がわかる場合は該当月欄に搬入数量を記入する。不明な場合でも計画工程表等の資料に基づき搬入月を判断できる場合は、下記「実勢価格の平均値算出表」の</t>
    </r>
    <r>
      <rPr>
        <sz val="10"/>
        <color indexed="10"/>
        <rFont val="DejaVu Sans"/>
        <family val="2"/>
      </rPr>
      <t>該当月の翌月</t>
    </r>
    <r>
      <rPr>
        <sz val="10"/>
        <rFont val="DejaVu Sans"/>
        <family val="2"/>
      </rPr>
      <t>の「単価使用月チェック欄」に「１」を入力して該当月平均価格を算出すること。すべて不明な場合は、</t>
    </r>
    <r>
      <rPr>
        <sz val="10"/>
        <color indexed="10"/>
        <rFont val="DejaVu Sans"/>
        <family val="2"/>
      </rPr>
      <t>工期の始期が属する月の翌々月から工期末が属する月の前月</t>
    </r>
    <r>
      <rPr>
        <sz val="10"/>
        <rFont val="DejaVu Sans"/>
        <family val="2"/>
      </rPr>
      <t>の「単価使用月チェック欄」に「１」を入力して全工期平均価格を算出すること。乙が異議の申し立てをして購入数量を証明書類と共に提示した場合は、購入数量を入力する。</t>
    </r>
    <r>
      <rPr>
        <sz val="10"/>
        <color indexed="10"/>
        <rFont val="DejaVu Sans"/>
        <family val="2"/>
      </rPr>
      <t>ただし、購入数量は設計図書の数量以上でなければならない。</t>
    </r>
  </si>
  <si>
    <t>実勢価格の平均値算出表</t>
  </si>
  <si>
    <t>～</t>
  </si>
  <si>
    <t>単価入力月</t>
  </si>
  <si>
    <t>単価加算（甲）</t>
  </si>
  <si>
    <t>単価使用月チェック欄</t>
  </si>
  <si>
    <t>県単価</t>
  </si>
  <si>
    <t>県単価の補正単価</t>
  </si>
  <si>
    <t>平均価格</t>
  </si>
  <si>
    <t>※県単価による実勢価格</t>
  </si>
  <si>
    <t>【燃料油　単品スライド条項適用の判定】</t>
  </si>
  <si>
    <r>
      <rPr>
        <sz val="10"/>
        <rFont val="ＭＳ Ｐゴシック"/>
        <family val="3"/>
        <charset val="128"/>
      </rPr>
      <t>M</t>
    </r>
    <r>
      <rPr>
        <sz val="10"/>
        <rFont val="DejaVu Sans"/>
        <family val="2"/>
      </rPr>
      <t>変更・油（甲）</t>
    </r>
  </si>
  <si>
    <r>
      <rPr>
        <sz val="10"/>
        <rFont val="ＭＳ Ｐゴシック"/>
        <family val="3"/>
        <charset val="128"/>
      </rPr>
      <t>M</t>
    </r>
    <r>
      <rPr>
        <sz val="10"/>
        <rFont val="DejaVu Sans"/>
        <family val="2"/>
      </rPr>
      <t>変更・油（乙）</t>
    </r>
  </si>
  <si>
    <r>
      <rPr>
        <sz val="10"/>
        <rFont val="ＭＳ Ｐゴシック"/>
        <family val="3"/>
        <charset val="128"/>
      </rPr>
      <t>M</t>
    </r>
    <r>
      <rPr>
        <sz val="10"/>
        <rFont val="DejaVu Sans"/>
        <family val="2"/>
      </rPr>
      <t>当初・油（甲）</t>
    </r>
  </si>
  <si>
    <t>変動額　油</t>
  </si>
  <si>
    <t>=</t>
  </si>
  <si>
    <t>別紙４－３</t>
  </si>
  <si>
    <t>【月別の加重平均単価算出表】</t>
  </si>
  <si>
    <r>
      <rPr>
        <sz val="11"/>
        <rFont val="ＭＳ Ｐゴシック"/>
        <family val="3"/>
        <charset val="128"/>
      </rPr>
      <t>H20</t>
    </r>
    <r>
      <rPr>
        <sz val="11"/>
        <rFont val="DejaVu Sans"/>
        <family val="2"/>
      </rPr>
      <t>年</t>
    </r>
    <r>
      <rPr>
        <sz val="11"/>
        <rFont val="ＭＳ Ｐゴシック"/>
        <family val="3"/>
        <charset val="128"/>
      </rPr>
      <t>7</t>
    </r>
    <r>
      <rPr>
        <sz val="11"/>
        <rFont val="DejaVu Sans"/>
        <family val="2"/>
      </rPr>
      <t>月</t>
    </r>
  </si>
  <si>
    <t>数量</t>
  </si>
  <si>
    <t>購入単価</t>
  </si>
  <si>
    <t>購入金額</t>
  </si>
  <si>
    <t>購入日</t>
  </si>
  <si>
    <t>軽油</t>
  </si>
  <si>
    <r>
      <rPr>
        <sz val="11"/>
        <rFont val="ＭＳ Ｐゴシック"/>
        <family val="3"/>
        <charset val="128"/>
      </rPr>
      <t>1.2</t>
    </r>
    <r>
      <rPr>
        <sz val="11"/>
        <rFont val="DejaVu Sans"/>
        <family val="2"/>
      </rPr>
      <t>号</t>
    </r>
  </si>
  <si>
    <t>L</t>
  </si>
  <si>
    <r>
      <rPr>
        <sz val="11"/>
        <rFont val="ＭＳ Ｐゴシック"/>
        <family val="3"/>
        <charset val="128"/>
      </rPr>
      <t>1</t>
    </r>
    <r>
      <rPr>
        <sz val="11"/>
        <rFont val="DejaVu Sans"/>
        <family val="2"/>
      </rPr>
      <t>日</t>
    </r>
    <r>
      <rPr>
        <sz val="11"/>
        <rFont val="ＭＳ Ｐゴシック"/>
        <family val="3"/>
        <charset val="128"/>
      </rPr>
      <t>,4</t>
    </r>
    <r>
      <rPr>
        <sz val="11"/>
        <rFont val="DejaVu Sans"/>
        <family val="2"/>
      </rPr>
      <t>日</t>
    </r>
    <r>
      <rPr>
        <sz val="11"/>
        <rFont val="ＭＳ Ｐゴシック"/>
        <family val="3"/>
        <charset val="128"/>
      </rPr>
      <t>,8</t>
    </r>
    <r>
      <rPr>
        <sz val="11"/>
        <rFont val="DejaVu Sans"/>
        <family val="2"/>
      </rPr>
      <t>日</t>
    </r>
  </si>
  <si>
    <r>
      <rPr>
        <sz val="11"/>
        <rFont val="ＭＳ Ｐゴシック"/>
        <family val="3"/>
        <charset val="128"/>
      </rPr>
      <t>12</t>
    </r>
    <r>
      <rPr>
        <sz val="11"/>
        <rFont val="DejaVu Sans"/>
        <family val="2"/>
      </rPr>
      <t>日、</t>
    </r>
    <r>
      <rPr>
        <sz val="11"/>
        <rFont val="ＭＳ Ｐゴシック"/>
        <family val="3"/>
        <charset val="128"/>
      </rPr>
      <t>19</t>
    </r>
    <r>
      <rPr>
        <sz val="11"/>
        <rFont val="DejaVu Sans"/>
        <family val="2"/>
      </rPr>
      <t>日</t>
    </r>
  </si>
  <si>
    <r>
      <rPr>
        <sz val="11"/>
        <rFont val="ＭＳ Ｐゴシック"/>
        <family val="3"/>
        <charset val="128"/>
      </rPr>
      <t>25</t>
    </r>
    <r>
      <rPr>
        <sz val="11"/>
        <rFont val="DejaVu Sans"/>
        <family val="2"/>
      </rPr>
      <t>日</t>
    </r>
  </si>
  <si>
    <r>
      <rPr>
        <sz val="11"/>
        <rFont val="ＭＳ Ｐゴシック"/>
        <family val="3"/>
        <charset val="128"/>
      </rPr>
      <t>28</t>
    </r>
    <r>
      <rPr>
        <sz val="11"/>
        <rFont val="DejaVu Sans"/>
        <family val="2"/>
      </rPr>
      <t>日、</t>
    </r>
    <r>
      <rPr>
        <sz val="11"/>
        <rFont val="ＭＳ Ｐゴシック"/>
        <family val="3"/>
        <charset val="128"/>
      </rPr>
      <t>30</t>
    </r>
    <r>
      <rPr>
        <sz val="11"/>
        <rFont val="DejaVu Sans"/>
        <family val="2"/>
      </rPr>
      <t>日</t>
    </r>
  </si>
  <si>
    <t>平均単価</t>
  </si>
  <si>
    <t>基礎単価コード</t>
  </si>
  <si>
    <t>名称</t>
  </si>
  <si>
    <t>単位名</t>
  </si>
  <si>
    <t>200704</t>
  </si>
  <si>
    <t>200705</t>
  </si>
  <si>
    <t>200706</t>
  </si>
  <si>
    <t>200707</t>
  </si>
  <si>
    <t>200708</t>
  </si>
  <si>
    <t>200709</t>
  </si>
  <si>
    <t>200710</t>
  </si>
  <si>
    <t>200711</t>
  </si>
  <si>
    <t>200712</t>
  </si>
  <si>
    <t>200801</t>
  </si>
  <si>
    <t>200802</t>
  </si>
  <si>
    <t>200803</t>
  </si>
  <si>
    <t>200804</t>
  </si>
  <si>
    <t>20080421</t>
  </si>
  <si>
    <t>200805</t>
  </si>
  <si>
    <t>20080511</t>
  </si>
  <si>
    <t>20080521</t>
  </si>
  <si>
    <t>200806</t>
  </si>
  <si>
    <t>200807</t>
  </si>
  <si>
    <t>200808</t>
  </si>
  <si>
    <t>200809</t>
  </si>
  <si>
    <t>200810</t>
  </si>
  <si>
    <t>200811</t>
  </si>
  <si>
    <t>200812</t>
  </si>
  <si>
    <t>200901</t>
  </si>
  <si>
    <t>200902</t>
  </si>
  <si>
    <t>200903</t>
  </si>
  <si>
    <t>200904</t>
  </si>
  <si>
    <t>200905</t>
  </si>
  <si>
    <t>200906</t>
  </si>
  <si>
    <t>200907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</si>
</sst>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0000000;[Red]\-#,##0.00000000"/>
    <numFmt numFmtId="177" formatCode="\¥#,##0_);[Red]&quot;(¥&quot;#,##0\)"/>
    <numFmt numFmtId="178" formatCode="&quot;▲¥&quot;#,##0;[Red]&quot;¥▲-&quot;#,##0"/>
    <numFmt numFmtId="179" formatCode="\¥#,##0;[Red]&quot;¥-&quot;#,##0"/>
    <numFmt numFmtId="180" formatCode="\¥#,##0;&quot;¥-&quot;#,##0"/>
    <numFmt numFmtId="181" formatCode="#,##0_ ;[Red]\-#,##0\ "/>
    <numFmt numFmtId="182" formatCode="#,##0_ "/>
    <numFmt numFmtId="183" formatCode="#,##0_);[Red]\(#,##0\)"/>
    <numFmt numFmtId="184" formatCode="0.00_ "/>
    <numFmt numFmtId="185" formatCode="&quot;【&quot;###&quot;】&quot;"/>
    <numFmt numFmtId="186" formatCode="0&quot;月&quot;"/>
    <numFmt numFmtId="187" formatCode="&quot;平均単価 &quot;#,###"/>
    <numFmt numFmtId="188" formatCode="#,##0.0;[Red]\-#,##0.0"/>
    <numFmt numFmtId="189" formatCode="#,###&quot;円(税込み)&quot;"/>
    <numFmt numFmtId="190" formatCode="#,###&quot;円（税込み）&quot;"/>
    <numFmt numFmtId="191" formatCode="0;_ᰃ"/>
    <numFmt numFmtId="192" formatCode="0_ "/>
    <numFmt numFmtId="193" formatCode="m/d/yyyy"/>
  </numFmts>
  <fonts count="36">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2"/>
      <name val="DejaVu Sans"/>
      <family val="2"/>
    </font>
    <font>
      <sz val="11"/>
      <name val="DejaVu Sans"/>
      <family val="2"/>
    </font>
    <font>
      <sz val="11"/>
      <color indexed="10"/>
      <name val="DejaVu Sans"/>
      <family val="2"/>
    </font>
    <font>
      <sz val="11"/>
      <color indexed="10"/>
      <name val="ＭＳ Ｐゴシック"/>
      <family val="3"/>
      <charset val="128"/>
    </font>
    <font>
      <sz val="9"/>
      <name val="DejaVu Sans"/>
      <family val="2"/>
    </font>
    <font>
      <sz val="9"/>
      <name val="ＭＳ Ｐゴシック"/>
      <family val="3"/>
      <charset val="128"/>
    </font>
    <font>
      <sz val="11"/>
      <name val="ＭＳ 明朝"/>
      <family val="1"/>
      <charset val="128"/>
    </font>
    <font>
      <sz val="14"/>
      <name val="DejaVu Sans"/>
      <family val="2"/>
    </font>
    <font>
      <sz val="16"/>
      <name val="DejaVu Sans"/>
      <family val="2"/>
    </font>
    <font>
      <sz val="16"/>
      <name val="ＭＳ 明朝"/>
      <family val="1"/>
      <charset val="128"/>
    </font>
    <font>
      <sz val="12"/>
      <name val="ＭＳ 明朝"/>
      <family val="1"/>
      <charset val="128"/>
    </font>
    <font>
      <sz val="14"/>
      <name val="ＭＳ 明朝"/>
      <family val="1"/>
      <charset val="128"/>
    </font>
    <font>
      <sz val="11"/>
      <color indexed="8"/>
      <name val="DejaVu Sans"/>
      <family val="2"/>
    </font>
    <font>
      <sz val="11"/>
      <color indexed="8"/>
      <name val="ＭＳ 明朝"/>
      <family val="1"/>
      <charset val="128"/>
    </font>
    <font>
      <sz val="11"/>
      <name val="明朝"/>
      <family val="1"/>
      <charset val="128"/>
    </font>
    <font>
      <vertAlign val="superscript"/>
      <sz val="11"/>
      <name val="DejaVu Sans"/>
      <family val="2"/>
    </font>
    <font>
      <sz val="10"/>
      <name val="ＭＳ Ｐゴシック"/>
      <family val="3"/>
      <charset val="128"/>
    </font>
    <font>
      <sz val="10"/>
      <name val="DejaVu Sans"/>
      <family val="2"/>
    </font>
    <font>
      <sz val="10"/>
      <color indexed="10"/>
      <name val="DejaVu Sans"/>
      <family val="2"/>
    </font>
    <font>
      <sz val="10"/>
      <color indexed="10"/>
      <name val="ＭＳ Ｐゴシック"/>
      <family val="3"/>
      <charset val="128"/>
    </font>
    <font>
      <sz val="10"/>
      <color indexed="10"/>
      <name val="DejaVu Sans"/>
      <family val="2"/>
      <charset val="1"/>
    </font>
    <font>
      <sz val="10"/>
      <color indexed="8"/>
      <name val="DejaVu Sans"/>
      <family val="2"/>
    </font>
    <font>
      <sz val="11"/>
      <name val="ＭＳ Ｐゴシック"/>
      <family val="3"/>
      <charset val="128"/>
    </font>
    <font>
      <sz val="6"/>
      <name val="ＭＳ Ｐゴシック"/>
      <family val="3"/>
      <charset val="128"/>
    </font>
  </fonts>
  <fills count="17">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6"/>
        <bgColor indexed="10"/>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13"/>
        <bgColor indexed="34"/>
      </patternFill>
    </fill>
    <fill>
      <patternFill patternType="solid">
        <fgColor indexed="55"/>
        <bgColor indexed="23"/>
      </patternFill>
    </fill>
    <fill>
      <patternFill patternType="solid">
        <fgColor indexed="11"/>
        <bgColor indexed="49"/>
      </patternFill>
    </fill>
    <fill>
      <patternFill patternType="solid">
        <fgColor indexed="43"/>
        <bgColor indexed="26"/>
      </patternFill>
    </fill>
    <fill>
      <patternFill patternType="solid">
        <fgColor indexed="10"/>
        <bgColor indexed="16"/>
      </patternFill>
    </fill>
    <fill>
      <patternFill patternType="solid">
        <fgColor indexed="29"/>
        <bgColor indexed="45"/>
      </patternFill>
    </fill>
    <fill>
      <patternFill patternType="solid">
        <fgColor indexed="46"/>
        <bgColor indexed="24"/>
      </patternFill>
    </fill>
    <fill>
      <patternFill patternType="solid">
        <fgColor indexed="44"/>
        <bgColor indexed="22"/>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double">
        <color indexed="8"/>
      </left>
      <right style="thin">
        <color indexed="8"/>
      </right>
      <top style="thin">
        <color indexed="8"/>
      </top>
      <bottom style="thin">
        <color indexed="8"/>
      </bottom>
      <diagonal/>
    </border>
    <border>
      <left style="double">
        <color indexed="8"/>
      </left>
      <right/>
      <top style="thin">
        <color indexed="8"/>
      </top>
      <bottom style="thin">
        <color indexed="8"/>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double">
        <color indexed="8"/>
      </right>
      <top style="medium">
        <color indexed="8"/>
      </top>
      <bottom style="medium">
        <color indexed="8"/>
      </bottom>
      <diagonal/>
    </border>
    <border>
      <left style="thin">
        <color indexed="8"/>
      </left>
      <right style="double">
        <color indexed="8"/>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s>
  <cellStyleXfs count="18">
    <xf numFmtId="0" fontId="0" fillId="0" borderId="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34" fillId="0" borderId="0" applyNumberFormat="0" applyFill="0" applyBorder="0" applyProtection="0">
      <alignment vertical="center"/>
    </xf>
    <xf numFmtId="0" fontId="4" fillId="2" borderId="1" applyNumberFormat="0" applyProtection="0">
      <alignment vertical="center"/>
    </xf>
    <xf numFmtId="0" fontId="5" fillId="0" borderId="0" applyNumberFormat="0" applyFill="0" applyBorder="0" applyProtection="0">
      <alignment vertical="center"/>
    </xf>
    <xf numFmtId="0" fontId="34" fillId="0" borderId="0" applyNumberFormat="0" applyFill="0" applyBorder="0" applyProtection="0">
      <alignment vertical="center"/>
    </xf>
    <xf numFmtId="0" fontId="6" fillId="3" borderId="0" applyNumberFormat="0" applyBorder="0" applyProtection="0">
      <alignment vertical="center"/>
    </xf>
    <xf numFmtId="0" fontId="7" fillId="2" borderId="0" applyNumberFormat="0" applyBorder="0" applyProtection="0">
      <alignment vertical="center"/>
    </xf>
    <xf numFmtId="0" fontId="8" fillId="4" borderId="0" applyNumberFormat="0" applyBorder="0" applyProtection="0">
      <alignment vertical="center"/>
    </xf>
    <xf numFmtId="0" fontId="8" fillId="0" borderId="0" applyNumberFormat="0" applyFill="0" applyBorder="0" applyProtection="0">
      <alignment vertical="center"/>
    </xf>
    <xf numFmtId="0" fontId="9" fillId="5" borderId="0" applyNumberFormat="0" applyBorder="0" applyProtection="0">
      <alignment vertical="center"/>
    </xf>
    <xf numFmtId="0" fontId="10" fillId="0" borderId="0" applyNumberFormat="0" applyFill="0" applyBorder="0" applyProtection="0">
      <alignment vertical="center"/>
    </xf>
    <xf numFmtId="0" fontId="11" fillId="6" borderId="0" applyNumberFormat="0" applyBorder="0" applyProtection="0">
      <alignment vertical="center"/>
    </xf>
    <xf numFmtId="0" fontId="11" fillId="7" borderId="0" applyNumberFormat="0" applyBorder="0" applyProtection="0">
      <alignment vertical="center"/>
    </xf>
    <xf numFmtId="0" fontId="10" fillId="8" borderId="0" applyNumberFormat="0" applyBorder="0" applyProtection="0">
      <alignment vertical="center"/>
    </xf>
    <xf numFmtId="0" fontId="26" fillId="0" borderId="0"/>
  </cellStyleXfs>
  <cellXfs count="194">
    <xf numFmtId="0" fontId="0" fillId="0" borderId="0" xfId="0">
      <alignment vertical="center"/>
    </xf>
    <xf numFmtId="0" fontId="12" fillId="0" borderId="0" xfId="0" applyFont="1">
      <alignment vertical="center"/>
    </xf>
    <xf numFmtId="0" fontId="13" fillId="0" borderId="2" xfId="0" applyFont="1" applyBorder="1" applyAlignment="1">
      <alignment horizontal="distributed" vertical="center"/>
    </xf>
    <xf numFmtId="0" fontId="13" fillId="0" borderId="2" xfId="0" applyFont="1" applyBorder="1" applyAlignment="1">
      <alignment horizontal="distributed" vertical="center" wrapText="1"/>
    </xf>
    <xf numFmtId="0" fontId="13" fillId="0" borderId="2" xfId="0" applyFont="1" applyBorder="1">
      <alignment vertical="center"/>
    </xf>
    <xf numFmtId="0" fontId="13" fillId="0" borderId="3" xfId="0" applyFont="1" applyBorder="1">
      <alignment vertical="center"/>
    </xf>
    <xf numFmtId="0" fontId="0" fillId="9" borderId="4" xfId="0" applyFill="1" applyBorder="1">
      <alignment vertical="center"/>
    </xf>
    <xf numFmtId="0" fontId="13" fillId="0" borderId="4" xfId="0" applyFont="1" applyBorder="1">
      <alignment vertical="center"/>
    </xf>
    <xf numFmtId="0" fontId="13" fillId="0" borderId="5" xfId="0" applyFont="1" applyBorder="1">
      <alignment vertical="center"/>
    </xf>
    <xf numFmtId="0" fontId="0" fillId="9" borderId="0" xfId="0" applyFill="1">
      <alignment vertical="center"/>
    </xf>
    <xf numFmtId="0" fontId="13"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pplyAlignment="1">
      <alignment horizontal="right" vertical="center"/>
    </xf>
    <xf numFmtId="0" fontId="20" fillId="0" borderId="2" xfId="0" applyFont="1" applyBorder="1" applyAlignment="1">
      <alignment horizontal="distributed" vertical="center"/>
    </xf>
    <xf numFmtId="0" fontId="19" fillId="0" borderId="2" xfId="0" applyFont="1" applyBorder="1" applyAlignment="1">
      <alignment horizontal="distributed" vertical="center" wrapText="1" shrinkToFit="1"/>
    </xf>
    <xf numFmtId="0" fontId="21" fillId="0" borderId="6" xfId="0" applyFont="1" applyBorder="1" applyAlignment="1">
      <alignment horizontal="distributed" vertical="center" wrapText="1" shrinkToFit="1"/>
    </xf>
    <xf numFmtId="0" fontId="20" fillId="0" borderId="7" xfId="0" applyFont="1" applyBorder="1">
      <alignment vertical="center"/>
    </xf>
    <xf numFmtId="0" fontId="20" fillId="0" borderId="8" xfId="0" applyFont="1" applyBorder="1">
      <alignment vertical="center"/>
    </xf>
    <xf numFmtId="0" fontId="21" fillId="0" borderId="9" xfId="0" applyFont="1" applyBorder="1" applyAlignment="1">
      <alignment horizontal="distributed" vertical="center" wrapText="1" shrinkToFit="1"/>
    </xf>
    <xf numFmtId="0" fontId="20" fillId="0" borderId="10" xfId="0" applyFont="1" applyBorder="1">
      <alignment vertical="center"/>
    </xf>
    <xf numFmtId="0" fontId="21" fillId="0" borderId="0" xfId="0" applyFont="1" applyBorder="1">
      <alignment vertical="center"/>
    </xf>
    <xf numFmtId="0" fontId="20" fillId="0" borderId="11" xfId="0" applyFont="1" applyBorder="1">
      <alignment vertical="center"/>
    </xf>
    <xf numFmtId="0" fontId="0" fillId="0" borderId="0" xfId="0" applyAlignment="1">
      <alignment horizontal="left" vertical="center"/>
    </xf>
    <xf numFmtId="0" fontId="13" fillId="0" borderId="0" xfId="0" applyFont="1" applyAlignment="1">
      <alignment horizontal="center" vertical="center"/>
    </xf>
    <xf numFmtId="0" fontId="0" fillId="0" borderId="3" xfId="0" applyFont="1" applyBorder="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0" fillId="0" borderId="0" xfId="0" applyFont="1" applyBorder="1" applyAlignment="1" applyProtection="1">
      <alignment horizontal="center" vertical="center"/>
    </xf>
    <xf numFmtId="181" fontId="0" fillId="0" borderId="0" xfId="0" applyNumberFormat="1" applyAlignment="1">
      <alignment horizontal="center" vertical="center"/>
    </xf>
    <xf numFmtId="182" fontId="0" fillId="0" borderId="0" xfId="0" applyNumberFormat="1" applyAlignment="1">
      <alignment horizontal="center" vertical="center"/>
    </xf>
    <xf numFmtId="0" fontId="0" fillId="0" borderId="2" xfId="0" applyFont="1" applyBorder="1" applyAlignment="1" applyProtection="1">
      <alignment horizontal="center" vertical="center"/>
    </xf>
    <xf numFmtId="0" fontId="1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Font="1" applyBorder="1" applyAlignment="1" applyProtection="1">
      <alignment vertical="center"/>
    </xf>
    <xf numFmtId="0" fontId="28" fillId="0" borderId="0" xfId="0" applyFont="1">
      <alignment vertical="center"/>
    </xf>
    <xf numFmtId="0" fontId="29" fillId="0" borderId="0" xfId="0" applyFont="1">
      <alignment vertical="center"/>
    </xf>
    <xf numFmtId="185" fontId="13" fillId="9" borderId="0" xfId="0" applyNumberFormat="1" applyFont="1" applyFill="1">
      <alignment vertical="center"/>
    </xf>
    <xf numFmtId="0" fontId="29" fillId="0" borderId="2" xfId="0" applyFont="1" applyBorder="1" applyAlignment="1">
      <alignment horizontal="left" vertical="center"/>
    </xf>
    <xf numFmtId="0" fontId="29" fillId="0" borderId="2" xfId="0" applyFont="1" applyBorder="1" applyAlignment="1" applyProtection="1">
      <alignment horizontal="center" vertical="center"/>
    </xf>
    <xf numFmtId="0" fontId="28" fillId="9" borderId="2" xfId="0" applyFont="1" applyFill="1" applyBorder="1" applyAlignment="1" applyProtection="1">
      <alignment vertical="center"/>
    </xf>
    <xf numFmtId="0" fontId="29" fillId="0" borderId="2" xfId="0" applyFont="1" applyBorder="1" applyAlignment="1">
      <alignment horizontal="center" vertical="center"/>
    </xf>
    <xf numFmtId="0" fontId="28" fillId="0" borderId="2" xfId="0" applyFont="1" applyBorder="1" applyAlignment="1" applyProtection="1">
      <alignment horizontal="center" vertical="center" wrapText="1"/>
    </xf>
    <xf numFmtId="186" fontId="28" fillId="0" borderId="2" xfId="0" applyNumberFormat="1" applyFont="1" applyBorder="1" applyAlignment="1" applyProtection="1">
      <alignment horizontal="center" vertical="center" wrapText="1"/>
    </xf>
    <xf numFmtId="0" fontId="29" fillId="0" borderId="2" xfId="0" applyFont="1" applyBorder="1" applyAlignment="1" applyProtection="1">
      <alignment horizontal="center" vertical="center" wrapText="1"/>
    </xf>
    <xf numFmtId="0" fontId="29" fillId="0" borderId="2" xfId="0" applyFont="1" applyBorder="1" applyAlignment="1">
      <alignment vertical="center" wrapText="1"/>
    </xf>
    <xf numFmtId="0" fontId="28" fillId="0" borderId="2" xfId="0" applyFont="1" applyBorder="1" applyAlignment="1" applyProtection="1">
      <alignment vertical="center"/>
    </xf>
    <xf numFmtId="0" fontId="28" fillId="10" borderId="2" xfId="0" applyFont="1" applyFill="1" applyBorder="1">
      <alignment vertical="center"/>
    </xf>
    <xf numFmtId="0" fontId="31" fillId="10" borderId="2" xfId="0" applyFont="1" applyFill="1" applyBorder="1">
      <alignment vertical="center"/>
    </xf>
    <xf numFmtId="187" fontId="0" fillId="0" borderId="0" xfId="0" applyNumberFormat="1" applyFont="1" applyBorder="1" applyAlignment="1" applyProtection="1">
      <alignment vertical="center"/>
    </xf>
    <xf numFmtId="0" fontId="28" fillId="9" borderId="2" xfId="0" applyFont="1" applyFill="1" applyBorder="1">
      <alignment vertical="center"/>
    </xf>
    <xf numFmtId="0" fontId="15" fillId="0" borderId="0" xfId="0" applyFont="1">
      <alignment vertical="center"/>
    </xf>
    <xf numFmtId="0" fontId="29" fillId="0" borderId="15" xfId="0" applyFont="1" applyBorder="1" applyAlignment="1">
      <alignment vertical="center" wrapText="1"/>
    </xf>
    <xf numFmtId="0" fontId="28" fillId="0" borderId="15" xfId="0" applyFont="1" applyBorder="1" applyAlignment="1" applyProtection="1">
      <alignment vertical="center"/>
    </xf>
    <xf numFmtId="0" fontId="29" fillId="0" borderId="16" xfId="0" applyFont="1" applyBorder="1">
      <alignment vertical="center"/>
    </xf>
    <xf numFmtId="0" fontId="28" fillId="0" borderId="18" xfId="0" applyFont="1" applyBorder="1" applyAlignment="1" applyProtection="1">
      <alignment vertical="center"/>
    </xf>
    <xf numFmtId="0" fontId="28" fillId="0" borderId="18" xfId="0" applyFont="1" applyBorder="1" applyAlignment="1" applyProtection="1">
      <alignment horizontal="center" vertical="center"/>
    </xf>
    <xf numFmtId="188" fontId="28" fillId="0" borderId="18" xfId="0" applyNumberFormat="1" applyFont="1" applyBorder="1" applyAlignment="1" applyProtection="1">
      <alignment vertical="center"/>
    </xf>
    <xf numFmtId="188" fontId="28" fillId="0" borderId="19" xfId="0" applyNumberFormat="1" applyFont="1" applyBorder="1" applyAlignment="1" applyProtection="1">
      <alignment vertical="center"/>
    </xf>
    <xf numFmtId="0" fontId="29" fillId="0" borderId="16" xfId="0" applyFont="1" applyBorder="1" applyAlignment="1" applyProtection="1">
      <alignment horizontal="center" vertical="center"/>
    </xf>
    <xf numFmtId="0" fontId="28" fillId="0" borderId="20" xfId="0" applyFont="1" applyBorder="1" applyAlignment="1" applyProtection="1">
      <alignment vertical="center"/>
    </xf>
    <xf numFmtId="0" fontId="28" fillId="0" borderId="0" xfId="0" applyFont="1" applyBorder="1">
      <alignment vertical="center"/>
    </xf>
    <xf numFmtId="0" fontId="28" fillId="0" borderId="0" xfId="0" applyFont="1" applyAlignment="1">
      <alignment vertical="center" wrapText="1"/>
    </xf>
    <xf numFmtId="0" fontId="32" fillId="0" borderId="0" xfId="0" applyFont="1">
      <alignment vertical="center"/>
    </xf>
    <xf numFmtId="0" fontId="28" fillId="0" borderId="0" xfId="0" applyFont="1" applyAlignment="1">
      <alignment horizontal="left" vertical="center" wrapText="1"/>
    </xf>
    <xf numFmtId="0" fontId="29" fillId="0" borderId="2" xfId="0" applyFont="1" applyBorder="1" applyAlignment="1">
      <alignment horizontal="center" vertical="center" wrapText="1"/>
    </xf>
    <xf numFmtId="0" fontId="28" fillId="0" borderId="2" xfId="0" applyFont="1" applyBorder="1" applyAlignment="1">
      <alignment horizontal="center" vertical="center"/>
    </xf>
    <xf numFmtId="190" fontId="28" fillId="0" borderId="2" xfId="0" applyNumberFormat="1" applyFont="1" applyBorder="1" applyAlignment="1" applyProtection="1">
      <alignment horizontal="center" vertical="center" shrinkToFit="1"/>
    </xf>
    <xf numFmtId="0" fontId="28" fillId="10" borderId="3" xfId="0" applyFont="1" applyFill="1" applyBorder="1">
      <alignment vertical="center"/>
    </xf>
    <xf numFmtId="0" fontId="28" fillId="10" borderId="4" xfId="0" applyFont="1" applyFill="1" applyBorder="1">
      <alignment vertical="center"/>
    </xf>
    <xf numFmtId="0" fontId="28" fillId="10" borderId="5" xfId="0" applyFont="1" applyFill="1" applyBorder="1">
      <alignment vertical="center"/>
    </xf>
    <xf numFmtId="0" fontId="13" fillId="0" borderId="2" xfId="0" applyFont="1" applyBorder="1" applyAlignment="1">
      <alignment vertical="center"/>
    </xf>
    <xf numFmtId="0" fontId="31" fillId="0" borderId="0" xfId="0" applyFont="1">
      <alignment vertical="center"/>
    </xf>
    <xf numFmtId="0" fontId="0" fillId="0" borderId="7" xfId="0" applyFont="1" applyBorder="1" applyAlignment="1" applyProtection="1">
      <alignment vertical="center"/>
    </xf>
    <xf numFmtId="0" fontId="13" fillId="0" borderId="7" xfId="0" applyFont="1" applyBorder="1" applyAlignment="1" applyProtection="1">
      <alignment horizontal="center" vertical="center"/>
    </xf>
    <xf numFmtId="0" fontId="0" fillId="0" borderId="10" xfId="0" applyFont="1" applyBorder="1" applyAlignment="1">
      <alignment horizontal="center" vertical="center"/>
    </xf>
    <xf numFmtId="0" fontId="0" fillId="0" borderId="10" xfId="0" applyFont="1" applyBorder="1">
      <alignment vertical="center"/>
    </xf>
    <xf numFmtId="0" fontId="0" fillId="0" borderId="7" xfId="0" applyBorder="1" applyAlignment="1">
      <alignment horizontal="center" vertical="center"/>
    </xf>
    <xf numFmtId="0" fontId="0" fillId="0" borderId="7" xfId="0" applyBorder="1">
      <alignment vertical="center"/>
    </xf>
    <xf numFmtId="0" fontId="13" fillId="0" borderId="10" xfId="0" applyFont="1" applyBorder="1">
      <alignment vertical="center"/>
    </xf>
    <xf numFmtId="0" fontId="0" fillId="0" borderId="4" xfId="0" applyFont="1" applyBorder="1" applyAlignment="1">
      <alignment horizontal="center" vertical="center"/>
    </xf>
    <xf numFmtId="183" fontId="0" fillId="0" borderId="4" xfId="0" applyNumberFormat="1" applyBorder="1">
      <alignment vertical="center"/>
    </xf>
    <xf numFmtId="183" fontId="0" fillId="0" borderId="5" xfId="0" applyNumberFormat="1" applyBorder="1">
      <alignment vertical="center"/>
    </xf>
    <xf numFmtId="0" fontId="28" fillId="0" borderId="5" xfId="0" applyFont="1" applyBorder="1" applyAlignment="1" applyProtection="1">
      <alignment vertical="center"/>
    </xf>
    <xf numFmtId="187" fontId="0" fillId="0" borderId="5" xfId="0" applyNumberFormat="1" applyFont="1" applyBorder="1" applyAlignment="1" applyProtection="1">
      <alignment vertical="center"/>
    </xf>
    <xf numFmtId="0" fontId="28" fillId="0" borderId="8" xfId="0" applyFont="1" applyBorder="1" applyAlignment="1" applyProtection="1">
      <alignment vertical="center"/>
    </xf>
    <xf numFmtId="0" fontId="28" fillId="10" borderId="0" xfId="0" applyFont="1" applyFill="1" applyBorder="1">
      <alignment vertical="center"/>
    </xf>
    <xf numFmtId="0" fontId="28" fillId="0" borderId="0" xfId="0" applyFont="1" applyAlignment="1">
      <alignment horizontal="center" vertical="center"/>
    </xf>
    <xf numFmtId="0" fontId="28" fillId="0" borderId="0" xfId="0" applyFont="1" applyBorder="1" applyAlignment="1" applyProtection="1">
      <alignment vertical="center"/>
    </xf>
    <xf numFmtId="0" fontId="29" fillId="0" borderId="3" xfId="0" applyFont="1" applyBorder="1" applyAlignment="1">
      <alignment horizontal="center" vertical="center"/>
    </xf>
    <xf numFmtId="0" fontId="28" fillId="0" borderId="4"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8" fillId="9" borderId="2" xfId="0" applyFont="1" applyFill="1" applyBorder="1" applyAlignment="1">
      <alignment horizontal="center" vertical="center"/>
    </xf>
    <xf numFmtId="0" fontId="0" fillId="10" borderId="2" xfId="0" applyFill="1" applyBorder="1">
      <alignment vertical="center"/>
    </xf>
    <xf numFmtId="186" fontId="17" fillId="0" borderId="2" xfId="0" applyNumberFormat="1" applyFont="1" applyBorder="1" applyAlignment="1" applyProtection="1">
      <alignment horizontal="center" vertical="center" wrapText="1"/>
    </xf>
    <xf numFmtId="186" fontId="17" fillId="10" borderId="2" xfId="0" applyNumberFormat="1" applyFont="1" applyFill="1" applyBorder="1" applyAlignment="1" applyProtection="1">
      <alignment horizontal="center" vertical="center" wrapText="1"/>
    </xf>
    <xf numFmtId="0" fontId="0" fillId="0" borderId="5" xfId="0" applyFont="1" applyBorder="1" applyAlignment="1" applyProtection="1">
      <alignment vertical="center"/>
    </xf>
    <xf numFmtId="0" fontId="28" fillId="10" borderId="2" xfId="0" applyFont="1" applyFill="1" applyBorder="1" applyAlignment="1">
      <alignment horizontal="center" vertical="center"/>
    </xf>
    <xf numFmtId="192" fontId="28" fillId="0" borderId="16" xfId="0" applyNumberFormat="1" applyFont="1" applyBorder="1" applyAlignment="1">
      <alignment horizontal="center" vertical="center"/>
    </xf>
    <xf numFmtId="0" fontId="28" fillId="0" borderId="16" xfId="0" applyFont="1" applyBorder="1" applyAlignment="1" applyProtection="1">
      <alignment vertical="center"/>
    </xf>
    <xf numFmtId="0" fontId="29" fillId="0" borderId="2" xfId="0" applyFont="1" applyBorder="1">
      <alignment vertical="center"/>
    </xf>
    <xf numFmtId="183" fontId="28" fillId="0" borderId="2" xfId="0" applyNumberFormat="1" applyFont="1" applyBorder="1">
      <alignment vertical="center"/>
    </xf>
    <xf numFmtId="0" fontId="28" fillId="0" borderId="3" xfId="0" applyFont="1" applyBorder="1" applyAlignment="1" applyProtection="1">
      <alignment vertical="center"/>
    </xf>
    <xf numFmtId="183" fontId="28" fillId="0" borderId="4" xfId="0" applyNumberFormat="1" applyFont="1" applyBorder="1">
      <alignment vertical="center"/>
    </xf>
    <xf numFmtId="0" fontId="28" fillId="0" borderId="4" xfId="0" applyFont="1" applyBorder="1">
      <alignment vertical="center"/>
    </xf>
    <xf numFmtId="0" fontId="28" fillId="0" borderId="5" xfId="0" applyFont="1" applyBorder="1">
      <alignment vertical="center"/>
    </xf>
    <xf numFmtId="0" fontId="0" fillId="9" borderId="23" xfId="0" applyFont="1" applyFill="1" applyBorder="1" applyAlignment="1">
      <alignment horizontal="center" vertical="center" shrinkToFit="1"/>
    </xf>
    <xf numFmtId="0" fontId="13" fillId="0" borderId="23" xfId="0" applyFont="1" applyBorder="1" applyAlignment="1">
      <alignment horizontal="center" vertical="center" wrapText="1" shrinkToFit="1"/>
    </xf>
    <xf numFmtId="0" fontId="0" fillId="10" borderId="24" xfId="0" applyFill="1" applyBorder="1" applyAlignment="1">
      <alignment horizontal="center" vertical="center" shrinkToFit="1"/>
    </xf>
    <xf numFmtId="0" fontId="13" fillId="9" borderId="2" xfId="0" applyFont="1" applyFill="1" applyBorder="1" applyAlignment="1">
      <alignment horizontal="center" vertical="center" shrinkToFit="1"/>
    </xf>
    <xf numFmtId="0" fontId="0" fillId="9" borderId="2" xfId="0" applyFont="1" applyFill="1" applyBorder="1" applyAlignment="1">
      <alignment horizontal="center" vertical="center" shrinkToFit="1"/>
    </xf>
    <xf numFmtId="0" fontId="0" fillId="9" borderId="2" xfId="0" applyFont="1" applyFill="1" applyBorder="1" applyAlignment="1" applyProtection="1">
      <alignment vertical="center" shrinkToFit="1"/>
    </xf>
    <xf numFmtId="0" fontId="0" fillId="0" borderId="2" xfId="0" applyFont="1" applyBorder="1" applyAlignment="1" applyProtection="1">
      <alignment vertical="center" shrinkToFit="1"/>
    </xf>
    <xf numFmtId="193" fontId="0" fillId="9" borderId="2" xfId="0" applyNumberFormat="1" applyFont="1" applyFill="1" applyBorder="1" applyAlignment="1">
      <alignment vertical="center" shrinkToFit="1"/>
    </xf>
    <xf numFmtId="0" fontId="0" fillId="10" borderId="2" xfId="0" applyFill="1" applyBorder="1" applyAlignment="1">
      <alignment horizontal="center" vertical="center" shrinkToFit="1"/>
    </xf>
    <xf numFmtId="0" fontId="0" fillId="9" borderId="2" xfId="0" applyFill="1" applyBorder="1" applyAlignment="1">
      <alignment vertical="center" shrinkToFit="1"/>
    </xf>
    <xf numFmtId="0" fontId="0" fillId="10" borderId="2" xfId="0" applyFont="1" applyFill="1" applyBorder="1" applyAlignment="1" applyProtection="1">
      <alignment vertical="center"/>
    </xf>
    <xf numFmtId="0" fontId="28" fillId="0" borderId="0" xfId="0" applyFont="1" applyAlignment="1">
      <alignment horizontal="left"/>
    </xf>
    <xf numFmtId="0" fontId="0" fillId="11" borderId="0" xfId="0" applyFill="1">
      <alignment vertical="center"/>
    </xf>
    <xf numFmtId="0" fontId="28" fillId="12" borderId="0" xfId="0" applyFont="1" applyFill="1">
      <alignment vertical="center"/>
    </xf>
    <xf numFmtId="0" fontId="0" fillId="12" borderId="0" xfId="0" applyFill="1">
      <alignment vertical="center"/>
    </xf>
    <xf numFmtId="0" fontId="28" fillId="13" borderId="0" xfId="0" applyFont="1" applyFill="1">
      <alignment vertical="center"/>
    </xf>
    <xf numFmtId="0" fontId="0" fillId="13" borderId="0" xfId="0" applyFill="1">
      <alignment vertical="center"/>
    </xf>
    <xf numFmtId="0" fontId="28" fillId="14" borderId="0" xfId="0" applyFont="1" applyFill="1">
      <alignment vertical="center"/>
    </xf>
    <xf numFmtId="0" fontId="0" fillId="14" borderId="0" xfId="0" applyFill="1">
      <alignment vertical="center"/>
    </xf>
    <xf numFmtId="0" fontId="28" fillId="11" borderId="0" xfId="0" applyFont="1" applyFill="1">
      <alignment vertical="center"/>
    </xf>
    <xf numFmtId="0" fontId="28" fillId="15" borderId="0" xfId="0" applyFont="1" applyFill="1">
      <alignment vertical="center"/>
    </xf>
    <xf numFmtId="0" fontId="0" fillId="15" borderId="0" xfId="0" applyFill="1">
      <alignment vertical="center"/>
    </xf>
    <xf numFmtId="0" fontId="28" fillId="16" borderId="0" xfId="0" applyFont="1" applyFill="1">
      <alignment vertical="center"/>
    </xf>
    <xf numFmtId="0" fontId="0" fillId="16" borderId="0" xfId="0" applyFill="1">
      <alignment vertical="center"/>
    </xf>
    <xf numFmtId="0" fontId="13" fillId="9" borderId="2" xfId="0" applyFont="1" applyFill="1" applyBorder="1" applyAlignment="1">
      <alignment horizontal="center" vertical="center"/>
    </xf>
    <xf numFmtId="0" fontId="0" fillId="9" borderId="2" xfId="0" applyFont="1" applyFill="1" applyBorder="1" applyAlignment="1" applyProtection="1">
      <alignment horizontal="center" vertical="center" wrapText="1"/>
    </xf>
    <xf numFmtId="176" fontId="0" fillId="0" borderId="2" xfId="0" applyNumberFormat="1" applyFont="1" applyBorder="1" applyAlignment="1" applyProtection="1">
      <alignment horizontal="center" vertical="center"/>
    </xf>
    <xf numFmtId="0" fontId="13" fillId="0" borderId="2" xfId="0" applyFont="1" applyBorder="1" applyAlignment="1">
      <alignment horizontal="distributed" vertical="center"/>
    </xf>
    <xf numFmtId="0" fontId="20" fillId="0" borderId="0" xfId="0" applyFont="1" applyBorder="1" applyAlignment="1">
      <alignment horizontal="left" vertical="center"/>
    </xf>
    <xf numFmtId="0" fontId="22" fillId="0" borderId="2" xfId="0" applyFont="1" applyBorder="1" applyAlignment="1">
      <alignment horizontal="center" vertical="center" shrinkToFit="1"/>
    </xf>
    <xf numFmtId="177" fontId="21" fillId="0" borderId="2" xfId="0" applyNumberFormat="1" applyFont="1" applyBorder="1" applyAlignment="1">
      <alignment horizontal="center" vertical="center"/>
    </xf>
    <xf numFmtId="0" fontId="19" fillId="0" borderId="2" xfId="0" applyFont="1" applyBorder="1" applyAlignment="1">
      <alignment horizontal="distributed" vertical="center" wrapText="1" shrinkToFit="1"/>
    </xf>
    <xf numFmtId="178" fontId="21" fillId="0" borderId="2" xfId="0" applyNumberFormat="1" applyFont="1" applyBorder="1" applyAlignment="1" applyProtection="1">
      <alignment horizontal="center" vertical="center"/>
    </xf>
    <xf numFmtId="179" fontId="21" fillId="0" borderId="2" xfId="0" applyNumberFormat="1" applyFont="1" applyBorder="1" applyAlignment="1" applyProtection="1">
      <alignment horizontal="center" vertical="center"/>
    </xf>
    <xf numFmtId="0" fontId="24" fillId="0" borderId="0" xfId="17" applyFont="1" applyBorder="1" applyAlignment="1">
      <alignment horizontal="left"/>
    </xf>
    <xf numFmtId="0" fontId="24" fillId="0" borderId="0" xfId="17" applyFont="1" applyBorder="1" applyAlignment="1">
      <alignment horizontal="left" vertical="top" wrapText="1"/>
    </xf>
    <xf numFmtId="0" fontId="13" fillId="0" borderId="10" xfId="0" applyFont="1" applyBorder="1" applyAlignment="1">
      <alignment horizontal="left" vertical="center"/>
    </xf>
    <xf numFmtId="0" fontId="13" fillId="0" borderId="5" xfId="0" applyFont="1" applyBorder="1" applyAlignment="1">
      <alignment horizontal="left" vertical="center" wrapText="1"/>
    </xf>
    <xf numFmtId="180" fontId="0" fillId="0" borderId="2" xfId="0" applyNumberFormat="1" applyFont="1" applyBorder="1" applyAlignment="1" applyProtection="1">
      <alignment horizontal="right" vertical="center" wrapText="1"/>
    </xf>
    <xf numFmtId="179" fontId="0" fillId="0" borderId="2" xfId="0" applyNumberFormat="1" applyFont="1" applyBorder="1" applyAlignment="1" applyProtection="1">
      <alignment horizontal="right" vertical="center" wrapText="1"/>
    </xf>
    <xf numFmtId="0" fontId="0" fillId="0" borderId="2" xfId="0" applyFont="1" applyBorder="1" applyAlignment="1" applyProtection="1">
      <alignment horizontal="center" vertical="center"/>
    </xf>
    <xf numFmtId="0" fontId="13" fillId="0" borderId="2" xfId="0" applyFont="1" applyBorder="1" applyAlignment="1">
      <alignment horizontal="center" vertical="center"/>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0" fillId="0" borderId="5" xfId="0" applyBorder="1" applyAlignment="1">
      <alignment horizontal="center" vertical="center"/>
    </xf>
    <xf numFmtId="183" fontId="0" fillId="0" borderId="2" xfId="0" applyNumberFormat="1" applyBorder="1" applyAlignment="1">
      <alignment horizontal="center" vertical="center"/>
    </xf>
    <xf numFmtId="184" fontId="0" fillId="0" borderId="2" xfId="0" applyNumberFormat="1" applyBorder="1" applyAlignment="1">
      <alignment horizontal="center" vertical="center"/>
    </xf>
    <xf numFmtId="0" fontId="13" fillId="0" borderId="5" xfId="0" applyFont="1" applyBorder="1" applyAlignment="1">
      <alignment horizontal="center" vertical="center"/>
    </xf>
    <xf numFmtId="0" fontId="29" fillId="0" borderId="2" xfId="0" applyFont="1" applyBorder="1" applyAlignment="1" applyProtection="1">
      <alignment horizontal="left" vertical="center"/>
    </xf>
    <xf numFmtId="0" fontId="30" fillId="0" borderId="3" xfId="0" applyFont="1" applyBorder="1" applyAlignment="1" applyProtection="1">
      <alignment horizontal="left" vertical="center" wrapText="1"/>
    </xf>
    <xf numFmtId="0" fontId="28" fillId="9" borderId="12" xfId="0" applyFont="1" applyFill="1" applyBorder="1" applyAlignment="1" applyProtection="1">
      <alignment horizontal="center" vertical="center"/>
    </xf>
    <xf numFmtId="0" fontId="29" fillId="0" borderId="2" xfId="0" applyFont="1" applyBorder="1" applyAlignment="1" applyProtection="1">
      <alignment horizontal="center" vertical="center"/>
    </xf>
    <xf numFmtId="0" fontId="29" fillId="0" borderId="13" xfId="0" applyFont="1" applyBorder="1" applyAlignment="1">
      <alignment horizontal="center" vertical="center" wrapText="1"/>
    </xf>
    <xf numFmtId="0" fontId="28" fillId="0" borderId="2" xfId="0" applyFont="1" applyBorder="1" applyAlignment="1" applyProtection="1">
      <alignment horizontal="center" vertical="center"/>
    </xf>
    <xf numFmtId="0" fontId="29" fillId="0" borderId="2" xfId="0" applyFont="1" applyBorder="1" applyAlignment="1">
      <alignment horizontal="center" vertical="center"/>
    </xf>
    <xf numFmtId="0" fontId="29" fillId="0" borderId="12" xfId="0" applyFont="1" applyBorder="1" applyAlignment="1" applyProtection="1">
      <alignment horizontal="center" vertical="center" shrinkToFit="1"/>
    </xf>
    <xf numFmtId="0" fontId="28" fillId="0" borderId="14" xfId="0" applyFont="1" applyBorder="1" applyAlignment="1" applyProtection="1">
      <alignment horizontal="center" vertical="center" wrapText="1"/>
    </xf>
    <xf numFmtId="0" fontId="29" fillId="0" borderId="12" xfId="0" applyFont="1" applyBorder="1" applyAlignment="1" applyProtection="1">
      <alignment horizontal="center" vertical="center"/>
    </xf>
    <xf numFmtId="0" fontId="28" fillId="0" borderId="17" xfId="0" applyFont="1" applyBorder="1" applyAlignment="1" applyProtection="1">
      <alignment horizontal="center" vertical="center"/>
    </xf>
    <xf numFmtId="0" fontId="30" fillId="0" borderId="0" xfId="0" applyFont="1" applyBorder="1" applyAlignment="1">
      <alignment horizontal="left" vertical="center" wrapText="1"/>
    </xf>
    <xf numFmtId="0" fontId="29" fillId="0" borderId="2" xfId="0" applyFont="1" applyBorder="1" applyAlignment="1">
      <alignment horizontal="center" vertical="center" wrapText="1"/>
    </xf>
    <xf numFmtId="189" fontId="28" fillId="0" borderId="2" xfId="0" applyNumberFormat="1" applyFont="1" applyBorder="1" applyAlignment="1" applyProtection="1">
      <alignment horizontal="center" vertical="center"/>
    </xf>
    <xf numFmtId="0" fontId="28" fillId="0" borderId="2" xfId="0" applyFont="1" applyBorder="1" applyAlignment="1">
      <alignment horizontal="center" vertical="center"/>
    </xf>
    <xf numFmtId="0" fontId="0" fillId="0" borderId="2" xfId="0" applyFont="1" applyBorder="1" applyAlignment="1" applyProtection="1">
      <alignment horizontal="right" vertical="center"/>
    </xf>
    <xf numFmtId="0" fontId="13" fillId="0" borderId="4" xfId="0" applyFont="1" applyBorder="1" applyAlignment="1">
      <alignment horizontal="center" vertical="center"/>
    </xf>
    <xf numFmtId="0" fontId="29" fillId="0" borderId="6" xfId="0" applyFont="1" applyBorder="1" applyAlignment="1">
      <alignment horizontal="center" vertical="center"/>
    </xf>
    <xf numFmtId="0" fontId="0" fillId="0" borderId="8" xfId="0" applyFont="1" applyBorder="1" applyAlignment="1" applyProtection="1">
      <alignment horizontal="right" vertical="center"/>
    </xf>
    <xf numFmtId="183" fontId="0" fillId="0" borderId="9" xfId="0" applyNumberFormat="1" applyBorder="1" applyAlignment="1">
      <alignment horizontal="center" vertical="center"/>
    </xf>
    <xf numFmtId="0" fontId="0" fillId="0" borderId="11" xfId="0" applyFont="1" applyBorder="1" applyAlignment="1" applyProtection="1">
      <alignment horizontal="right" vertical="center"/>
    </xf>
    <xf numFmtId="0" fontId="13" fillId="0" borderId="6" xfId="0" applyFont="1" applyBorder="1" applyAlignment="1">
      <alignment horizontal="center" vertical="center"/>
    </xf>
    <xf numFmtId="191" fontId="0" fillId="0" borderId="8" xfId="0" applyNumberFormat="1" applyBorder="1" applyAlignment="1">
      <alignment horizontal="right" vertical="center"/>
    </xf>
    <xf numFmtId="183" fontId="0" fillId="0" borderId="11" xfId="0" applyNumberFormat="1" applyBorder="1" applyAlignment="1">
      <alignment horizontal="right" vertical="center"/>
    </xf>
    <xf numFmtId="183" fontId="13" fillId="0" borderId="6" xfId="0" applyNumberFormat="1" applyFont="1" applyBorder="1" applyAlignment="1">
      <alignment horizontal="center" vertical="center"/>
    </xf>
    <xf numFmtId="183" fontId="0" fillId="0" borderId="8" xfId="0" applyNumberFormat="1" applyBorder="1" applyAlignment="1">
      <alignment horizontal="right" vertical="center"/>
    </xf>
    <xf numFmtId="0" fontId="0" fillId="0" borderId="3" xfId="0" applyFont="1" applyBorder="1" applyAlignment="1" applyProtection="1">
      <alignment horizontal="center" vertical="center"/>
    </xf>
    <xf numFmtId="0" fontId="31" fillId="0" borderId="7" xfId="0" applyFont="1" applyBorder="1" applyAlignment="1">
      <alignment horizontal="center" vertical="center"/>
    </xf>
    <xf numFmtId="0" fontId="30" fillId="0" borderId="21" xfId="0" applyFont="1" applyBorder="1" applyAlignment="1" applyProtection="1">
      <alignment horizontal="center" vertical="center" wrapText="1"/>
    </xf>
    <xf numFmtId="0" fontId="29" fillId="0" borderId="15" xfId="0" applyFont="1" applyBorder="1" applyAlignment="1" applyProtection="1">
      <alignment horizontal="center" vertical="center"/>
    </xf>
    <xf numFmtId="0" fontId="29" fillId="0" borderId="3" xfId="0" applyFont="1" applyBorder="1" applyAlignment="1" applyProtection="1">
      <alignment horizontal="center" vertical="center" wrapText="1"/>
    </xf>
    <xf numFmtId="0" fontId="29" fillId="0" borderId="21" xfId="0" applyFont="1" applyBorder="1" applyAlignment="1" applyProtection="1">
      <alignment horizontal="center" vertical="center" wrapText="1"/>
    </xf>
    <xf numFmtId="0" fontId="28" fillId="0" borderId="20" xfId="0" applyFont="1" applyBorder="1" applyAlignment="1" applyProtection="1">
      <alignment horizontal="center" vertical="center"/>
    </xf>
    <xf numFmtId="0" fontId="28" fillId="0" borderId="0" xfId="0" applyFont="1" applyBorder="1" applyAlignment="1">
      <alignment horizontal="left" vertical="center"/>
    </xf>
    <xf numFmtId="192" fontId="28" fillId="0" borderId="2" xfId="0" applyNumberFormat="1" applyFont="1" applyBorder="1" applyAlignment="1">
      <alignment horizontal="center" vertical="center"/>
    </xf>
    <xf numFmtId="190" fontId="28" fillId="0" borderId="2" xfId="0" applyNumberFormat="1" applyFont="1" applyBorder="1" applyAlignment="1" applyProtection="1">
      <alignment horizontal="center" vertical="center"/>
    </xf>
    <xf numFmtId="0" fontId="28" fillId="0" borderId="2" xfId="0" applyFont="1" applyBorder="1" applyAlignment="1">
      <alignment horizontal="left" vertical="center"/>
    </xf>
    <xf numFmtId="0" fontId="29" fillId="0" borderId="2" xfId="0" applyFont="1" applyBorder="1" applyAlignment="1">
      <alignment horizontal="left" vertical="center"/>
    </xf>
    <xf numFmtId="0" fontId="31" fillId="0" borderId="22" xfId="0" applyFont="1" applyBorder="1" applyAlignment="1">
      <alignment horizontal="center" vertical="center"/>
    </xf>
  </cellXfs>
  <cellStyles count="18">
    <cellStyle name="Accent" xfId="13"/>
    <cellStyle name="Accent 1" xfId="14"/>
    <cellStyle name="Accent 2" xfId="15"/>
    <cellStyle name="Accent 3" xfId="16"/>
    <cellStyle name="Bad" xfId="10"/>
    <cellStyle name="Error" xfId="12"/>
    <cellStyle name="Excel Built-in Explanatory Text" xfId="17"/>
    <cellStyle name="Footnote" xfId="6"/>
    <cellStyle name="Good" xfId="8"/>
    <cellStyle name="Heading" xfId="1"/>
    <cellStyle name="Heading 1" xfId="2"/>
    <cellStyle name="Heading 2" xfId="3"/>
    <cellStyle name="Neutral" xfId="9"/>
    <cellStyle name="Note" xfId="5"/>
    <cellStyle name="Status" xfId="7"/>
    <cellStyle name="Text" xfId="4"/>
    <cellStyle name="Warning" xfId="1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85725</xdr:colOff>
      <xdr:row>19</xdr:row>
      <xdr:rowOff>9525</xdr:rowOff>
    </xdr:from>
    <xdr:to>
      <xdr:col>8</xdr:col>
      <xdr:colOff>0</xdr:colOff>
      <xdr:row>23</xdr:row>
      <xdr:rowOff>104775</xdr:rowOff>
    </xdr:to>
    <xdr:sp macro="" textlink="" fLocksText="0">
      <xdr:nvSpPr>
        <xdr:cNvPr id="1025" name="CustomShape 1"/>
        <xdr:cNvSpPr>
          <a:spLocks noChangeArrowheads="1"/>
        </xdr:cNvSpPr>
      </xdr:nvSpPr>
      <xdr:spPr bwMode="auto">
        <a:xfrm>
          <a:off x="85725" y="5153025"/>
          <a:ext cx="6905625" cy="781050"/>
        </a:xfrm>
        <a:custGeom>
          <a:avLst/>
          <a:gdLst>
            <a:gd name="G0" fmla="+- 22376 0 0"/>
            <a:gd name="G1" fmla="+- 2169 0 0"/>
          </a:gdLst>
          <a:ahLst/>
          <a:cxnLst>
            <a:cxn ang="0">
              <a:pos x="r" y="vc"/>
            </a:cxn>
            <a:cxn ang="5400000">
              <a:pos x="hc" y="b"/>
            </a:cxn>
            <a:cxn ang="10800000">
              <a:pos x="l" y="vc"/>
            </a:cxn>
            <a:cxn ang="16200000">
              <a:pos x="hc" y="t"/>
            </a:cxn>
          </a:cxnLst>
          <a:rect l="0" t="0" r="0" b="0"/>
          <a:pathLst>
            <a:path>
              <a:moveTo>
                <a:pt x="361" y="0"/>
              </a:moveTo>
              <a:cubicBezTo>
                <a:pt x="180" y="0"/>
                <a:pt x="0" y="180"/>
                <a:pt x="0" y="361"/>
              </a:cubicBezTo>
              <a:lnTo>
                <a:pt x="0" y="1808"/>
              </a:lnTo>
              <a:cubicBezTo>
                <a:pt x="0" y="1989"/>
                <a:pt x="180" y="2170"/>
                <a:pt x="361" y="2170"/>
              </a:cubicBezTo>
              <a:lnTo>
                <a:pt x="22001" y="2170"/>
              </a:lnTo>
              <a:cubicBezTo>
                <a:pt x="22182" y="2170"/>
                <a:pt x="22363" y="1989"/>
                <a:pt x="22363" y="1808"/>
              </a:cubicBezTo>
              <a:lnTo>
                <a:pt x="22363" y="361"/>
              </a:lnTo>
              <a:cubicBezTo>
                <a:pt x="22363" y="180"/>
                <a:pt x="22182" y="0"/>
                <a:pt x="22001" y="0"/>
              </a:cubicBezTo>
              <a:lnTo>
                <a:pt x="361" y="0"/>
              </a:lnTo>
            </a:path>
          </a:pathLst>
        </a:custGeom>
        <a:solidFill>
          <a:srgbClr val="4F81BD"/>
        </a:solidFill>
        <a:ln w="25560" cap="flat">
          <a:solidFill>
            <a:srgbClr val="385D8A"/>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l" rtl="0">
            <a:defRPr sz="1000"/>
          </a:pPr>
          <a:r>
            <a:rPr lang="ja-JP" altLang="en-US" sz="1600" b="1" i="0" u="none" strike="noStrike" baseline="0">
              <a:solidFill>
                <a:srgbClr val="FF0000"/>
              </a:solidFill>
              <a:latin typeface="DejaVu Sans"/>
            </a:rPr>
            <a:t>※この計算書は、単価コードと各月の県単価のデータを削除してあります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
  <sheetViews>
    <sheetView tabSelected="1" zoomScaleNormal="100" workbookViewId="0">
      <selection activeCell="L11" sqref="L11"/>
    </sheetView>
  </sheetViews>
  <sheetFormatPr defaultRowHeight="13.5"/>
  <cols>
    <col min="1" max="1" width="43.5" customWidth="1"/>
    <col min="2" max="2" width="9.625" customWidth="1"/>
    <col min="3" max="3" width="8.125" customWidth="1"/>
    <col min="4" max="4" width="4.25" customWidth="1"/>
    <col min="5" max="5" width="9" customWidth="1"/>
    <col min="6" max="6" width="3.875" customWidth="1"/>
    <col min="7" max="7" width="9" customWidth="1"/>
    <col min="8" max="8" width="4.375" customWidth="1"/>
    <col min="9" max="9" width="9" customWidth="1"/>
    <col min="10" max="10" width="11" customWidth="1"/>
  </cols>
  <sheetData>
    <row r="2" spans="1:10" ht="24" customHeight="1">
      <c r="A2" s="1" t="s">
        <v>0</v>
      </c>
    </row>
    <row r="3" spans="1:10" ht="30" customHeight="1">
      <c r="A3" s="2" t="s">
        <v>1</v>
      </c>
      <c r="B3" s="131" t="s">
        <v>2</v>
      </c>
      <c r="C3" s="131"/>
      <c r="D3" s="131"/>
      <c r="E3" s="131"/>
      <c r="F3" s="131"/>
      <c r="G3" s="131"/>
      <c r="H3" s="131"/>
    </row>
    <row r="4" spans="1:10" ht="30.75" customHeight="1">
      <c r="A4" s="3" t="s">
        <v>3</v>
      </c>
      <c r="B4" s="132">
        <v>55000000</v>
      </c>
      <c r="C4" s="132"/>
      <c r="D4" s="132"/>
      <c r="E4" s="132"/>
      <c r="F4" s="132"/>
      <c r="G4" s="132"/>
      <c r="H4" s="132"/>
    </row>
    <row r="5" spans="1:10" ht="30.75" customHeight="1">
      <c r="A5" s="3" t="s">
        <v>4</v>
      </c>
      <c r="B5" s="132">
        <v>44000000</v>
      </c>
      <c r="C5" s="132"/>
      <c r="D5" s="132"/>
      <c r="E5" s="132"/>
      <c r="F5" s="132"/>
      <c r="G5" s="132"/>
      <c r="H5" s="132"/>
    </row>
    <row r="6" spans="1:10" ht="30.75" customHeight="1">
      <c r="A6" s="3" t="s">
        <v>5</v>
      </c>
      <c r="B6" s="132">
        <v>44000000</v>
      </c>
      <c r="C6" s="132"/>
      <c r="D6" s="132"/>
      <c r="E6" s="132"/>
      <c r="F6" s="132"/>
      <c r="G6" s="132"/>
      <c r="H6" s="132"/>
    </row>
    <row r="7" spans="1:10" ht="30.75" customHeight="1">
      <c r="A7" s="3" t="s">
        <v>6</v>
      </c>
      <c r="B7" s="132">
        <v>10000000</v>
      </c>
      <c r="C7" s="132"/>
      <c r="D7" s="132"/>
      <c r="E7" s="132"/>
      <c r="F7" s="132"/>
      <c r="G7" s="132"/>
      <c r="H7" s="132"/>
      <c r="J7" s="4" t="s">
        <v>7</v>
      </c>
    </row>
    <row r="8" spans="1:10" ht="30.75" customHeight="1">
      <c r="A8" s="2" t="s">
        <v>8</v>
      </c>
      <c r="B8" s="133">
        <f>ROUNDUP(B5/B4,J8)</f>
        <v>0.8</v>
      </c>
      <c r="C8" s="133"/>
      <c r="D8" s="133"/>
      <c r="E8" s="133"/>
      <c r="F8" s="133"/>
      <c r="G8" s="133"/>
      <c r="H8" s="133"/>
      <c r="J8" s="4">
        <f>LEN(B4)</f>
        <v>8</v>
      </c>
    </row>
    <row r="9" spans="1:10" ht="30.75" customHeight="1">
      <c r="A9" s="134" t="s">
        <v>9</v>
      </c>
      <c r="B9" s="5" t="s">
        <v>10</v>
      </c>
      <c r="C9" s="6">
        <v>4</v>
      </c>
      <c r="D9" s="7" t="s">
        <v>11</v>
      </c>
      <c r="E9" s="6">
        <v>1</v>
      </c>
      <c r="F9" s="7" t="s">
        <v>12</v>
      </c>
      <c r="G9" s="6">
        <v>10</v>
      </c>
      <c r="H9" s="8" t="s">
        <v>13</v>
      </c>
    </row>
    <row r="10" spans="1:10" ht="30.75" customHeight="1">
      <c r="A10" s="134"/>
      <c r="B10" s="5" t="s">
        <v>14</v>
      </c>
      <c r="C10" s="6">
        <v>4</v>
      </c>
      <c r="D10" s="7" t="s">
        <v>11</v>
      </c>
      <c r="E10" s="6">
        <v>3</v>
      </c>
      <c r="F10" s="7" t="s">
        <v>12</v>
      </c>
      <c r="G10" s="6">
        <v>10</v>
      </c>
      <c r="H10" s="8" t="s">
        <v>13</v>
      </c>
    </row>
    <row r="13" spans="1:10" ht="14.25">
      <c r="A13" s="9"/>
      <c r="B13" s="10" t="s">
        <v>15</v>
      </c>
    </row>
    <row r="16" spans="1:10">
      <c r="A16" s="11" t="s">
        <v>16</v>
      </c>
    </row>
  </sheetData>
  <sheetProtection selectLockedCells="1" selectUnlockedCells="1"/>
  <mergeCells count="7">
    <mergeCell ref="A9:A10"/>
    <mergeCell ref="B3:H3"/>
    <mergeCell ref="B4:H4"/>
    <mergeCell ref="B5:H5"/>
    <mergeCell ref="B6:H6"/>
    <mergeCell ref="B7:H7"/>
    <mergeCell ref="B8:H8"/>
  </mergeCells>
  <phoneticPr fontId="35"/>
  <pageMargins left="0.7" right="0.7" top="0.75" bottom="0.75" header="0.51180555555555551" footer="0.51180555555555551"/>
  <pageSetup paperSize="9" firstPageNumber="0"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AL3867"/>
  <sheetViews>
    <sheetView zoomScaleNormal="100" workbookViewId="0"/>
  </sheetViews>
  <sheetFormatPr defaultRowHeight="13.5"/>
  <cols>
    <col min="1" max="1" width="12.25" customWidth="1"/>
    <col min="2" max="2" width="39.625" customWidth="1"/>
    <col min="3" max="3" width="43.125" customWidth="1"/>
    <col min="4" max="17" width="9" customWidth="1"/>
    <col min="18" max="18" width="8.5" customWidth="1"/>
    <col min="19" max="19" width="9" customWidth="1"/>
    <col min="20" max="21" width="8.5" customWidth="1"/>
  </cols>
  <sheetData>
    <row r="1" spans="1:35">
      <c r="A1" s="36" t="s">
        <v>213</v>
      </c>
      <c r="B1" s="36" t="s">
        <v>214</v>
      </c>
      <c r="C1" s="36" t="s">
        <v>93</v>
      </c>
      <c r="D1" s="36" t="s">
        <v>215</v>
      </c>
      <c r="E1" s="118" t="s">
        <v>216</v>
      </c>
      <c r="F1" s="118" t="s">
        <v>217</v>
      </c>
      <c r="G1" s="118" t="s">
        <v>218</v>
      </c>
      <c r="H1" s="118" t="s">
        <v>219</v>
      </c>
      <c r="I1" s="118" t="s">
        <v>220</v>
      </c>
      <c r="J1" s="118" t="s">
        <v>221</v>
      </c>
      <c r="K1" s="118" t="s">
        <v>222</v>
      </c>
      <c r="L1" s="118" t="s">
        <v>223</v>
      </c>
      <c r="M1" s="118" t="s">
        <v>224</v>
      </c>
      <c r="N1" s="118" t="s">
        <v>225</v>
      </c>
      <c r="O1" s="118" t="s">
        <v>226</v>
      </c>
      <c r="P1" s="35" t="s">
        <v>227</v>
      </c>
      <c r="Q1" s="35" t="s">
        <v>228</v>
      </c>
      <c r="R1" s="35" t="s">
        <v>229</v>
      </c>
      <c r="S1" s="35" t="s">
        <v>230</v>
      </c>
      <c r="T1" s="35" t="s">
        <v>231</v>
      </c>
      <c r="U1" s="35" t="s">
        <v>232</v>
      </c>
      <c r="V1" s="35" t="s">
        <v>233</v>
      </c>
      <c r="W1" s="35" t="s">
        <v>234</v>
      </c>
      <c r="X1" s="35" t="s">
        <v>235</v>
      </c>
      <c r="Y1" s="35" t="s">
        <v>236</v>
      </c>
      <c r="Z1" s="35" t="s">
        <v>237</v>
      </c>
      <c r="AA1" s="35" t="s">
        <v>238</v>
      </c>
      <c r="AB1" s="35" t="s">
        <v>239</v>
      </c>
      <c r="AC1" s="35" t="s">
        <v>240</v>
      </c>
      <c r="AD1" s="35" t="s">
        <v>241</v>
      </c>
      <c r="AE1" s="35" t="s">
        <v>242</v>
      </c>
      <c r="AF1" s="35" t="s">
        <v>243</v>
      </c>
      <c r="AG1" s="35" t="s">
        <v>244</v>
      </c>
      <c r="AH1" s="35" t="s">
        <v>245</v>
      </c>
      <c r="AI1" s="35" t="s">
        <v>246</v>
      </c>
    </row>
    <row r="2" spans="1:35">
      <c r="A2" s="36"/>
      <c r="B2" s="36"/>
      <c r="D2" s="36"/>
      <c r="E2" s="36"/>
      <c r="F2" s="36"/>
      <c r="G2" s="36"/>
      <c r="H2" s="36"/>
      <c r="I2" s="36"/>
      <c r="J2" s="36"/>
      <c r="K2" s="36"/>
      <c r="L2" s="36"/>
      <c r="M2" s="36"/>
      <c r="N2" s="36"/>
      <c r="O2" s="36"/>
      <c r="P2" s="36"/>
      <c r="Q2" s="36"/>
      <c r="R2" s="36"/>
      <c r="S2" s="36"/>
      <c r="T2" s="36"/>
      <c r="U2" s="36"/>
      <c r="V2" s="36"/>
      <c r="W2" s="36"/>
      <c r="X2" s="36"/>
    </row>
    <row r="3" spans="1:35">
      <c r="A3" s="36"/>
      <c r="B3" s="36"/>
      <c r="D3" s="36"/>
      <c r="E3" s="36"/>
      <c r="F3" s="36"/>
      <c r="G3" s="36"/>
      <c r="H3" s="36"/>
      <c r="I3" s="36"/>
      <c r="J3" s="36"/>
      <c r="K3" s="36"/>
      <c r="L3" s="36"/>
      <c r="M3" s="36"/>
      <c r="N3" s="36"/>
      <c r="O3" s="36"/>
      <c r="P3" s="36"/>
      <c r="Q3" s="36"/>
      <c r="R3" s="36"/>
      <c r="S3" s="36"/>
      <c r="T3" s="36"/>
      <c r="U3" s="36"/>
      <c r="V3" s="36"/>
      <c r="W3" s="36"/>
      <c r="X3" s="36"/>
    </row>
    <row r="4" spans="1:35">
      <c r="A4" s="36"/>
      <c r="B4" s="36"/>
      <c r="C4" s="36"/>
      <c r="D4" s="36"/>
      <c r="E4" s="36"/>
      <c r="F4" s="36"/>
      <c r="G4" s="36"/>
      <c r="H4" s="36"/>
      <c r="I4" s="36"/>
      <c r="J4" s="36"/>
      <c r="K4" s="36"/>
      <c r="L4" s="36"/>
      <c r="M4" s="36"/>
      <c r="N4" s="36"/>
      <c r="O4" s="36"/>
      <c r="P4" s="36"/>
      <c r="Q4" s="36"/>
      <c r="R4" s="36"/>
      <c r="S4" s="36"/>
      <c r="T4" s="36"/>
      <c r="U4" s="36"/>
      <c r="V4" s="36"/>
      <c r="W4" s="36"/>
      <c r="X4" s="36"/>
    </row>
    <row r="5" spans="1:35">
      <c r="A5" s="36"/>
      <c r="B5" s="36"/>
      <c r="C5" s="36"/>
      <c r="D5" s="36"/>
      <c r="E5" s="36"/>
      <c r="F5" s="36"/>
      <c r="G5" s="36"/>
      <c r="H5" s="36"/>
      <c r="I5" s="36"/>
      <c r="J5" s="36"/>
      <c r="K5" s="36"/>
      <c r="L5" s="36"/>
      <c r="M5" s="36"/>
      <c r="N5" s="36"/>
      <c r="O5" s="36"/>
      <c r="P5" s="36"/>
      <c r="Q5" s="36"/>
      <c r="R5" s="36"/>
      <c r="S5" s="36"/>
      <c r="T5" s="36"/>
      <c r="U5" s="36"/>
      <c r="V5" s="36"/>
      <c r="W5" s="36"/>
      <c r="X5" s="36"/>
    </row>
    <row r="6" spans="1:35">
      <c r="A6" s="36"/>
      <c r="B6" s="36"/>
      <c r="C6" s="36"/>
      <c r="D6" s="36"/>
      <c r="E6" s="36"/>
      <c r="F6" s="36"/>
      <c r="G6" s="36"/>
      <c r="H6" s="36"/>
      <c r="I6" s="36"/>
      <c r="J6" s="36"/>
      <c r="K6" s="36"/>
      <c r="L6" s="36"/>
      <c r="M6" s="36"/>
      <c r="N6" s="36"/>
      <c r="O6" s="36"/>
      <c r="P6" s="36"/>
      <c r="Q6" s="36"/>
      <c r="R6" s="36"/>
      <c r="S6" s="36"/>
      <c r="T6" s="36"/>
      <c r="U6" s="36"/>
      <c r="V6" s="36"/>
      <c r="W6" s="36"/>
      <c r="X6" s="36"/>
    </row>
    <row r="7" spans="1:35">
      <c r="A7" s="36"/>
      <c r="B7" s="36"/>
      <c r="C7" s="36"/>
      <c r="D7" s="36"/>
      <c r="E7" s="36"/>
      <c r="F7" s="36"/>
      <c r="G7" s="36"/>
      <c r="H7" s="36"/>
      <c r="I7" s="36"/>
      <c r="J7" s="36"/>
      <c r="K7" s="36"/>
      <c r="L7" s="36"/>
      <c r="M7" s="36"/>
      <c r="N7" s="36"/>
      <c r="O7" s="36"/>
      <c r="P7" s="36"/>
      <c r="Q7" s="36"/>
      <c r="R7" s="36"/>
      <c r="S7" s="36"/>
      <c r="T7" s="36"/>
      <c r="U7" s="36"/>
      <c r="V7" s="36"/>
      <c r="W7" s="36"/>
      <c r="X7" s="36"/>
    </row>
    <row r="8" spans="1:35">
      <c r="A8" s="36"/>
      <c r="B8" s="36"/>
      <c r="C8" s="36"/>
      <c r="D8" s="36"/>
      <c r="E8" s="36"/>
      <c r="F8" s="36"/>
      <c r="G8" s="36"/>
      <c r="H8" s="36"/>
      <c r="I8" s="36"/>
      <c r="J8" s="36"/>
      <c r="K8" s="36"/>
      <c r="L8" s="36"/>
      <c r="M8" s="36"/>
      <c r="N8" s="36"/>
      <c r="O8" s="36"/>
      <c r="P8" s="36"/>
      <c r="Q8" s="36"/>
      <c r="R8" s="36"/>
      <c r="S8" s="36"/>
      <c r="T8" s="36"/>
      <c r="U8" s="36"/>
      <c r="V8" s="36"/>
      <c r="W8" s="36"/>
      <c r="X8" s="36"/>
    </row>
    <row r="9" spans="1:35">
      <c r="A9" s="36"/>
      <c r="B9" s="36"/>
      <c r="C9" s="36"/>
      <c r="D9" s="36"/>
      <c r="E9" s="36"/>
      <c r="F9" s="36"/>
      <c r="G9" s="36"/>
      <c r="H9" s="36"/>
      <c r="I9" s="36"/>
      <c r="J9" s="36"/>
      <c r="K9" s="36"/>
      <c r="L9" s="36"/>
      <c r="M9" s="36"/>
      <c r="N9" s="36"/>
      <c r="O9" s="36"/>
      <c r="P9" s="36"/>
      <c r="Q9" s="36"/>
      <c r="R9" s="36"/>
      <c r="S9" s="36"/>
      <c r="T9" s="36"/>
      <c r="U9" s="36"/>
      <c r="V9" s="36"/>
      <c r="W9" s="36"/>
      <c r="X9" s="36"/>
    </row>
    <row r="10" spans="1:35">
      <c r="A10" s="36"/>
      <c r="B10" s="36"/>
      <c r="C10" s="36"/>
      <c r="D10" s="36"/>
      <c r="E10" s="36"/>
      <c r="F10" s="36"/>
      <c r="G10" s="36"/>
      <c r="H10" s="36"/>
      <c r="I10" s="36"/>
      <c r="J10" s="36"/>
      <c r="K10" s="36"/>
      <c r="L10" s="36"/>
      <c r="M10" s="36"/>
      <c r="N10" s="36"/>
      <c r="O10" s="36"/>
      <c r="P10" s="36"/>
      <c r="Q10" s="36"/>
      <c r="R10" s="36"/>
      <c r="S10" s="36"/>
      <c r="T10" s="36"/>
      <c r="U10" s="36"/>
      <c r="V10" s="36"/>
      <c r="W10" s="36"/>
      <c r="X10" s="36"/>
    </row>
    <row r="11" spans="1:35">
      <c r="A11" s="36"/>
      <c r="B11" s="36"/>
      <c r="C11" s="36"/>
      <c r="D11" s="36"/>
      <c r="E11" s="36"/>
      <c r="F11" s="36"/>
      <c r="G11" s="36"/>
      <c r="H11" s="36"/>
      <c r="I11" s="36"/>
      <c r="J11" s="36"/>
      <c r="K11" s="36"/>
      <c r="L11" s="36"/>
      <c r="M11" s="36"/>
      <c r="N11" s="36"/>
      <c r="O11" s="36"/>
      <c r="P11" s="36"/>
      <c r="Q11" s="36"/>
      <c r="R11" s="36"/>
      <c r="S11" s="36"/>
      <c r="T11" s="36"/>
      <c r="U11" s="36"/>
      <c r="V11" s="36"/>
      <c r="W11" s="36"/>
      <c r="X11" s="36"/>
    </row>
    <row r="12" spans="1:35">
      <c r="A12" s="36"/>
      <c r="B12" s="36"/>
      <c r="C12" s="36"/>
      <c r="D12" s="36"/>
      <c r="E12" s="36"/>
      <c r="F12" s="36"/>
      <c r="G12" s="36"/>
      <c r="H12" s="36"/>
      <c r="I12" s="36"/>
      <c r="J12" s="36"/>
      <c r="K12" s="36"/>
      <c r="L12" s="36"/>
      <c r="M12" s="36"/>
      <c r="N12" s="36"/>
      <c r="O12" s="36"/>
      <c r="P12" s="36"/>
      <c r="Q12" s="36"/>
      <c r="R12" s="36"/>
      <c r="S12" s="36"/>
      <c r="T12" s="36"/>
      <c r="U12" s="36"/>
      <c r="V12" s="36"/>
      <c r="W12" s="36"/>
      <c r="X12" s="36"/>
    </row>
    <row r="13" spans="1:35">
      <c r="A13" s="36"/>
      <c r="B13" s="36"/>
      <c r="C13" s="36"/>
      <c r="D13" s="36"/>
      <c r="E13" s="36"/>
      <c r="F13" s="36"/>
      <c r="G13" s="36"/>
      <c r="H13" s="36"/>
      <c r="I13" s="36"/>
      <c r="J13" s="36"/>
      <c r="K13" s="36"/>
      <c r="L13" s="36"/>
      <c r="M13" s="36"/>
      <c r="N13" s="36"/>
      <c r="O13" s="36"/>
      <c r="P13" s="36"/>
      <c r="Q13" s="36"/>
      <c r="R13" s="36"/>
      <c r="S13" s="36"/>
      <c r="T13" s="36"/>
      <c r="U13" s="36"/>
      <c r="V13" s="36"/>
      <c r="W13" s="36"/>
      <c r="X13" s="36"/>
    </row>
    <row r="14" spans="1:35">
      <c r="A14" s="36"/>
      <c r="B14" s="36"/>
      <c r="C14" s="36"/>
      <c r="D14" s="36"/>
      <c r="E14" s="36"/>
      <c r="F14" s="36"/>
      <c r="G14" s="36"/>
      <c r="H14" s="36"/>
      <c r="I14" s="36"/>
      <c r="J14" s="36"/>
      <c r="K14" s="36"/>
      <c r="L14" s="36"/>
      <c r="M14" s="36"/>
      <c r="N14" s="36"/>
      <c r="O14" s="36"/>
      <c r="P14" s="36"/>
      <c r="Q14" s="36"/>
      <c r="R14" s="36"/>
      <c r="S14" s="36"/>
      <c r="T14" s="36"/>
      <c r="U14" s="36"/>
      <c r="V14" s="36"/>
      <c r="W14" s="36"/>
      <c r="X14" s="36"/>
    </row>
    <row r="15" spans="1:35">
      <c r="A15" s="36"/>
      <c r="B15" s="36"/>
      <c r="C15" s="36"/>
      <c r="D15" s="36"/>
      <c r="E15" s="36"/>
      <c r="F15" s="36"/>
      <c r="G15" s="36"/>
      <c r="H15" s="36"/>
      <c r="I15" s="36"/>
      <c r="J15" s="36"/>
      <c r="K15" s="36"/>
      <c r="L15" s="36"/>
      <c r="M15" s="36"/>
      <c r="N15" s="36"/>
      <c r="O15" s="36"/>
      <c r="P15" s="36"/>
      <c r="Q15" s="36"/>
      <c r="R15" s="36"/>
      <c r="S15" s="36"/>
      <c r="T15" s="36"/>
      <c r="U15" s="36"/>
      <c r="V15" s="36"/>
      <c r="W15" s="36"/>
      <c r="X15" s="36"/>
    </row>
    <row r="16" spans="1:35">
      <c r="A16" s="36"/>
      <c r="B16" s="36"/>
      <c r="C16" s="36"/>
      <c r="D16" s="36"/>
      <c r="E16" s="36"/>
      <c r="F16" s="36"/>
      <c r="G16" s="36"/>
      <c r="H16" s="36"/>
      <c r="I16" s="36"/>
      <c r="J16" s="36"/>
      <c r="K16" s="36"/>
      <c r="L16" s="36"/>
      <c r="M16" s="36"/>
      <c r="N16" s="36"/>
      <c r="O16" s="36"/>
      <c r="P16" s="36"/>
      <c r="Q16" s="36"/>
      <c r="R16" s="36"/>
      <c r="S16" s="36"/>
      <c r="T16" s="36"/>
      <c r="U16" s="36"/>
      <c r="V16" s="36"/>
      <c r="W16" s="36"/>
      <c r="X16" s="36"/>
    </row>
    <row r="17" spans="1:24">
      <c r="A17" s="36"/>
      <c r="B17" s="36"/>
      <c r="C17" s="36"/>
      <c r="D17" s="36"/>
      <c r="E17" s="36"/>
      <c r="F17" s="36"/>
      <c r="G17" s="36"/>
      <c r="H17" s="36"/>
      <c r="I17" s="36"/>
      <c r="J17" s="36"/>
      <c r="K17" s="36"/>
      <c r="L17" s="36"/>
      <c r="M17" s="36"/>
      <c r="N17" s="36"/>
      <c r="O17" s="36"/>
      <c r="P17" s="36"/>
      <c r="Q17" s="36"/>
      <c r="R17" s="36"/>
      <c r="S17" s="36"/>
      <c r="T17" s="36"/>
      <c r="U17" s="36"/>
      <c r="V17" s="36"/>
      <c r="W17" s="36"/>
      <c r="X17" s="36"/>
    </row>
    <row r="18" spans="1:24">
      <c r="A18" s="36"/>
      <c r="B18" s="36"/>
      <c r="C18" s="36"/>
      <c r="D18" s="36"/>
      <c r="E18" s="36"/>
      <c r="F18" s="36"/>
      <c r="G18" s="36"/>
      <c r="H18" s="36"/>
      <c r="I18" s="36"/>
      <c r="J18" s="36"/>
      <c r="K18" s="36"/>
      <c r="L18" s="36"/>
      <c r="M18" s="36"/>
      <c r="N18" s="36"/>
      <c r="O18" s="36"/>
      <c r="P18" s="36"/>
      <c r="Q18" s="36"/>
      <c r="R18" s="36"/>
      <c r="S18" s="36"/>
      <c r="T18" s="36"/>
      <c r="U18" s="36"/>
      <c r="V18" s="36"/>
      <c r="W18" s="36"/>
      <c r="X18" s="36"/>
    </row>
    <row r="19" spans="1:24">
      <c r="A19" s="36"/>
      <c r="B19" s="36"/>
      <c r="C19" s="36"/>
      <c r="D19" s="36"/>
      <c r="E19" s="36"/>
      <c r="F19" s="36"/>
      <c r="G19" s="36"/>
      <c r="H19" s="36"/>
      <c r="I19" s="36"/>
      <c r="J19" s="36"/>
      <c r="K19" s="36"/>
      <c r="L19" s="36"/>
      <c r="M19" s="36"/>
      <c r="N19" s="36"/>
      <c r="O19" s="36"/>
      <c r="P19" s="36"/>
      <c r="Q19" s="36"/>
      <c r="R19" s="36"/>
      <c r="S19" s="36"/>
      <c r="T19" s="36"/>
      <c r="U19" s="36"/>
      <c r="V19" s="36"/>
      <c r="W19" s="36"/>
      <c r="X19" s="36"/>
    </row>
    <row r="20" spans="1:24">
      <c r="A20" s="36"/>
      <c r="B20" s="36"/>
      <c r="C20" s="36"/>
      <c r="D20" s="36"/>
      <c r="E20" s="36"/>
      <c r="F20" s="36"/>
      <c r="G20" s="36"/>
      <c r="H20" s="36"/>
      <c r="I20" s="36"/>
      <c r="J20" s="36"/>
      <c r="K20" s="36"/>
      <c r="L20" s="36"/>
      <c r="M20" s="36"/>
      <c r="N20" s="36"/>
      <c r="O20" s="36"/>
      <c r="P20" s="36"/>
      <c r="Q20" s="36"/>
      <c r="R20" s="36"/>
      <c r="S20" s="36"/>
      <c r="T20" s="36"/>
      <c r="U20" s="36"/>
      <c r="V20" s="36"/>
      <c r="W20" s="36"/>
      <c r="X20" s="36"/>
    </row>
    <row r="21" spans="1:24">
      <c r="A21" s="36"/>
      <c r="B21" s="36"/>
      <c r="C21" s="36"/>
      <c r="D21" s="36"/>
      <c r="E21" s="36"/>
      <c r="F21" s="36"/>
      <c r="G21" s="36"/>
      <c r="H21" s="36"/>
      <c r="I21" s="36"/>
      <c r="J21" s="36"/>
      <c r="K21" s="36"/>
      <c r="L21" s="36"/>
      <c r="M21" s="36"/>
      <c r="N21" s="36"/>
      <c r="O21" s="36"/>
      <c r="P21" s="36"/>
      <c r="Q21" s="36"/>
      <c r="R21" s="36"/>
      <c r="S21" s="36"/>
      <c r="T21" s="36"/>
      <c r="U21" s="36"/>
      <c r="V21" s="36"/>
      <c r="W21" s="36"/>
      <c r="X21" s="36"/>
    </row>
    <row r="22" spans="1:24">
      <c r="A22" s="36"/>
      <c r="B22" s="36"/>
      <c r="C22" s="36"/>
      <c r="D22" s="36"/>
      <c r="E22" s="36"/>
      <c r="F22" s="36"/>
      <c r="G22" s="36"/>
      <c r="H22" s="36"/>
      <c r="I22" s="36"/>
      <c r="J22" s="36"/>
      <c r="K22" s="36"/>
      <c r="L22" s="36"/>
      <c r="M22" s="36"/>
      <c r="N22" s="36"/>
      <c r="O22" s="36"/>
      <c r="P22" s="36"/>
      <c r="Q22" s="36"/>
      <c r="R22" s="36"/>
      <c r="S22" s="36"/>
      <c r="T22" s="36"/>
      <c r="U22" s="36"/>
      <c r="V22" s="36"/>
      <c r="W22" s="36"/>
      <c r="X22" s="36"/>
    </row>
    <row r="23" spans="1:24">
      <c r="A23" s="36"/>
      <c r="B23" s="36"/>
      <c r="C23" s="36"/>
      <c r="D23" s="36"/>
      <c r="E23" s="36"/>
      <c r="F23" s="36"/>
      <c r="G23" s="36"/>
      <c r="H23" s="36"/>
      <c r="I23" s="36"/>
      <c r="J23" s="36"/>
      <c r="K23" s="36"/>
      <c r="L23" s="36"/>
      <c r="M23" s="36"/>
      <c r="N23" s="36"/>
      <c r="O23" s="36"/>
      <c r="P23" s="36"/>
      <c r="Q23" s="36"/>
      <c r="R23" s="36"/>
      <c r="S23" s="36"/>
      <c r="T23" s="36"/>
      <c r="U23" s="36"/>
      <c r="V23" s="36"/>
      <c r="W23" s="36"/>
      <c r="X23" s="36"/>
    </row>
    <row r="24" spans="1:24">
      <c r="A24" s="36"/>
      <c r="B24" s="36"/>
      <c r="C24" s="36"/>
      <c r="D24" s="36"/>
      <c r="E24" s="36"/>
      <c r="F24" s="36"/>
      <c r="G24" s="36"/>
      <c r="H24" s="36"/>
      <c r="I24" s="36"/>
      <c r="J24" s="36"/>
      <c r="K24" s="36"/>
      <c r="L24" s="36"/>
      <c r="M24" s="36"/>
      <c r="N24" s="36"/>
      <c r="O24" s="36"/>
      <c r="P24" s="36"/>
      <c r="Q24" s="36"/>
      <c r="R24" s="36"/>
      <c r="S24" s="36"/>
      <c r="T24" s="36"/>
      <c r="U24" s="36"/>
      <c r="V24" s="36"/>
      <c r="W24" s="36"/>
      <c r="X24" s="36"/>
    </row>
    <row r="25" spans="1:24">
      <c r="A25" s="36"/>
      <c r="B25" s="36"/>
      <c r="C25" s="36"/>
      <c r="D25" s="36"/>
      <c r="E25" s="36"/>
      <c r="F25" s="36"/>
      <c r="G25" s="36"/>
      <c r="H25" s="36"/>
      <c r="I25" s="36"/>
      <c r="J25" s="36"/>
      <c r="K25" s="36"/>
      <c r="L25" s="36"/>
      <c r="M25" s="36"/>
      <c r="N25" s="36"/>
      <c r="O25" s="36"/>
      <c r="P25" s="36"/>
      <c r="Q25" s="36"/>
      <c r="R25" s="36"/>
      <c r="S25" s="36"/>
      <c r="T25" s="36"/>
      <c r="U25" s="36"/>
      <c r="V25" s="36"/>
      <c r="W25" s="36"/>
      <c r="X25" s="36"/>
    </row>
    <row r="26" spans="1:24">
      <c r="A26" s="36"/>
      <c r="B26" s="36"/>
      <c r="C26" s="36"/>
      <c r="D26" s="36"/>
      <c r="E26" s="36"/>
      <c r="F26" s="36"/>
      <c r="G26" s="36"/>
      <c r="H26" s="36"/>
      <c r="I26" s="36"/>
      <c r="J26" s="36"/>
      <c r="K26" s="36"/>
      <c r="L26" s="36"/>
      <c r="M26" s="36"/>
      <c r="N26" s="36"/>
      <c r="O26" s="36"/>
      <c r="P26" s="36"/>
      <c r="Q26" s="36"/>
      <c r="R26" s="36"/>
      <c r="S26" s="36"/>
      <c r="T26" s="36"/>
      <c r="U26" s="36"/>
      <c r="V26" s="36"/>
      <c r="W26" s="36"/>
      <c r="X26" s="36"/>
    </row>
    <row r="27" spans="1:24">
      <c r="A27" s="36"/>
      <c r="B27" s="36"/>
      <c r="C27" s="36"/>
      <c r="D27" s="36"/>
      <c r="E27" s="36"/>
      <c r="F27" s="36"/>
      <c r="G27" s="36"/>
      <c r="H27" s="36"/>
      <c r="I27" s="36"/>
      <c r="J27" s="36"/>
      <c r="K27" s="36"/>
      <c r="L27" s="36"/>
      <c r="M27" s="36"/>
      <c r="N27" s="36"/>
      <c r="O27" s="36"/>
      <c r="P27" s="36"/>
      <c r="Q27" s="36"/>
      <c r="R27" s="36"/>
      <c r="S27" s="36"/>
      <c r="T27" s="36"/>
      <c r="U27" s="36"/>
      <c r="V27" s="36"/>
      <c r="W27" s="36"/>
      <c r="X27" s="36"/>
    </row>
    <row r="28" spans="1:24">
      <c r="A28" s="36"/>
      <c r="B28" s="36"/>
      <c r="C28" s="36"/>
      <c r="D28" s="36"/>
      <c r="E28" s="36"/>
      <c r="F28" s="36"/>
      <c r="G28" s="36"/>
      <c r="H28" s="36"/>
      <c r="I28" s="36"/>
      <c r="J28" s="36"/>
      <c r="K28" s="36"/>
      <c r="L28" s="36"/>
      <c r="M28" s="36"/>
      <c r="N28" s="36"/>
      <c r="O28" s="36"/>
      <c r="P28" s="36"/>
      <c r="Q28" s="36"/>
      <c r="R28" s="36"/>
      <c r="S28" s="36"/>
      <c r="T28" s="36"/>
      <c r="U28" s="36"/>
      <c r="V28" s="36"/>
      <c r="W28" s="36"/>
      <c r="X28" s="36"/>
    </row>
    <row r="29" spans="1:24">
      <c r="A29" s="36"/>
      <c r="B29" s="36"/>
      <c r="C29" s="36"/>
      <c r="D29" s="36"/>
      <c r="E29" s="36"/>
      <c r="F29" s="36"/>
      <c r="G29" s="36"/>
      <c r="H29" s="36"/>
      <c r="I29" s="36"/>
      <c r="J29" s="36"/>
      <c r="K29" s="36"/>
      <c r="L29" s="36"/>
      <c r="M29" s="36"/>
      <c r="N29" s="36"/>
      <c r="O29" s="36"/>
      <c r="P29" s="36"/>
      <c r="Q29" s="36"/>
      <c r="R29" s="36"/>
      <c r="S29" s="36"/>
      <c r="T29" s="36"/>
      <c r="U29" s="36"/>
      <c r="V29" s="36"/>
      <c r="W29" s="36"/>
      <c r="X29" s="36"/>
    </row>
    <row r="30" spans="1:24">
      <c r="A30" s="36"/>
      <c r="B30" s="36"/>
      <c r="C30" s="36"/>
      <c r="D30" s="36"/>
      <c r="E30" s="36"/>
      <c r="F30" s="36"/>
      <c r="G30" s="36"/>
      <c r="H30" s="36"/>
      <c r="I30" s="36"/>
      <c r="J30" s="36"/>
      <c r="K30" s="36"/>
      <c r="L30" s="36"/>
      <c r="M30" s="36"/>
      <c r="N30" s="36"/>
      <c r="O30" s="36"/>
      <c r="P30" s="36"/>
      <c r="Q30" s="36"/>
      <c r="R30" s="36"/>
      <c r="S30" s="36"/>
      <c r="T30" s="36"/>
      <c r="U30" s="36"/>
      <c r="V30" s="36"/>
      <c r="W30" s="36"/>
      <c r="X30" s="36"/>
    </row>
    <row r="31" spans="1:24">
      <c r="A31" s="36"/>
      <c r="B31" s="36"/>
      <c r="C31" s="36"/>
      <c r="D31" s="36"/>
      <c r="E31" s="36"/>
      <c r="F31" s="36"/>
      <c r="G31" s="36"/>
      <c r="H31" s="36"/>
      <c r="I31" s="36"/>
      <c r="J31" s="36"/>
      <c r="K31" s="36"/>
      <c r="L31" s="36"/>
      <c r="M31" s="36"/>
      <c r="N31" s="36"/>
      <c r="O31" s="36"/>
      <c r="P31" s="36"/>
      <c r="Q31" s="36"/>
      <c r="R31" s="36"/>
      <c r="S31" s="36"/>
      <c r="T31" s="36"/>
      <c r="U31" s="36"/>
      <c r="V31" s="36"/>
      <c r="W31" s="36"/>
      <c r="X31" s="36"/>
    </row>
    <row r="32" spans="1:24">
      <c r="A32" s="36"/>
      <c r="B32" s="36"/>
      <c r="C32" s="36"/>
      <c r="D32" s="36"/>
      <c r="E32" s="36"/>
      <c r="F32" s="36"/>
      <c r="G32" s="36"/>
      <c r="H32" s="36"/>
      <c r="I32" s="36"/>
      <c r="J32" s="36"/>
      <c r="K32" s="36"/>
      <c r="L32" s="36"/>
      <c r="M32" s="36"/>
      <c r="N32" s="36"/>
      <c r="O32" s="36"/>
      <c r="P32" s="36"/>
      <c r="Q32" s="36"/>
      <c r="R32" s="36"/>
      <c r="S32" s="36"/>
      <c r="T32" s="36"/>
      <c r="U32" s="36"/>
      <c r="V32" s="36"/>
      <c r="W32" s="36"/>
      <c r="X32" s="36"/>
    </row>
    <row r="33" spans="1:24">
      <c r="A33" s="36"/>
      <c r="B33" s="36"/>
      <c r="C33" s="36"/>
      <c r="D33" s="36"/>
      <c r="E33" s="36"/>
      <c r="F33" s="36"/>
      <c r="G33" s="36"/>
      <c r="H33" s="36"/>
      <c r="I33" s="36"/>
      <c r="J33" s="36"/>
      <c r="K33" s="36"/>
      <c r="L33" s="36"/>
      <c r="M33" s="36"/>
      <c r="N33" s="36"/>
      <c r="O33" s="36"/>
      <c r="P33" s="36"/>
      <c r="Q33" s="36"/>
      <c r="R33" s="36"/>
      <c r="S33" s="36"/>
      <c r="T33" s="36"/>
      <c r="U33" s="36"/>
      <c r="V33" s="36"/>
      <c r="W33" s="36"/>
      <c r="X33" s="36"/>
    </row>
    <row r="34" spans="1:24">
      <c r="A34" s="36"/>
      <c r="B34" s="36"/>
      <c r="C34" s="36"/>
      <c r="D34" s="36"/>
      <c r="E34" s="36"/>
      <c r="F34" s="36"/>
      <c r="G34" s="36"/>
      <c r="H34" s="36"/>
      <c r="I34" s="36"/>
      <c r="J34" s="36"/>
      <c r="K34" s="36"/>
      <c r="L34" s="36"/>
      <c r="M34" s="36"/>
      <c r="N34" s="36"/>
      <c r="O34" s="36"/>
      <c r="P34" s="36"/>
      <c r="Q34" s="36"/>
      <c r="R34" s="36"/>
      <c r="S34" s="36"/>
      <c r="T34" s="36"/>
      <c r="U34" s="36"/>
      <c r="V34" s="36"/>
      <c r="W34" s="36"/>
      <c r="X34" s="36"/>
    </row>
    <row r="35" spans="1:24">
      <c r="A35" s="36"/>
      <c r="B35" s="36"/>
      <c r="C35" s="36"/>
      <c r="D35" s="36"/>
      <c r="E35" s="36"/>
      <c r="F35" s="36"/>
      <c r="G35" s="36"/>
      <c r="H35" s="36"/>
      <c r="I35" s="36"/>
      <c r="J35" s="36"/>
      <c r="K35" s="36"/>
      <c r="L35" s="36"/>
      <c r="M35" s="36"/>
      <c r="N35" s="36"/>
      <c r="O35" s="36"/>
      <c r="P35" s="36"/>
      <c r="Q35" s="36"/>
      <c r="R35" s="36"/>
      <c r="S35" s="36"/>
      <c r="T35" s="36"/>
      <c r="U35" s="36"/>
      <c r="V35" s="36"/>
      <c r="W35" s="36"/>
      <c r="X35" s="36"/>
    </row>
    <row r="36" spans="1:24">
      <c r="A36" s="36"/>
      <c r="B36" s="36"/>
      <c r="C36" s="36"/>
      <c r="D36" s="36"/>
      <c r="E36" s="36"/>
      <c r="F36" s="36"/>
      <c r="G36" s="36"/>
      <c r="H36" s="36"/>
      <c r="I36" s="36"/>
      <c r="J36" s="36"/>
      <c r="K36" s="36"/>
      <c r="L36" s="36"/>
      <c r="M36" s="36"/>
      <c r="N36" s="36"/>
      <c r="O36" s="36"/>
      <c r="P36" s="36"/>
      <c r="Q36" s="36"/>
      <c r="R36" s="36"/>
      <c r="S36" s="36"/>
      <c r="T36" s="36"/>
      <c r="U36" s="36"/>
      <c r="V36" s="36"/>
      <c r="W36" s="36"/>
      <c r="X36" s="36"/>
    </row>
    <row r="37" spans="1:24">
      <c r="A37" s="36"/>
      <c r="B37" s="36"/>
      <c r="C37" s="36"/>
      <c r="D37" s="36"/>
      <c r="E37" s="36"/>
      <c r="F37" s="36"/>
      <c r="G37" s="36"/>
      <c r="H37" s="36"/>
      <c r="I37" s="36"/>
      <c r="J37" s="36"/>
      <c r="K37" s="36"/>
      <c r="L37" s="36"/>
      <c r="M37" s="36"/>
      <c r="N37" s="36"/>
      <c r="O37" s="36"/>
      <c r="P37" s="36"/>
      <c r="Q37" s="36"/>
      <c r="R37" s="36"/>
      <c r="S37" s="36"/>
      <c r="T37" s="36"/>
      <c r="U37" s="36"/>
      <c r="V37" s="36"/>
      <c r="W37" s="36"/>
      <c r="X37" s="36"/>
    </row>
    <row r="38" spans="1:24">
      <c r="A38" s="36"/>
      <c r="B38" s="36"/>
      <c r="C38" s="36"/>
      <c r="D38" s="36"/>
      <c r="E38" s="36"/>
      <c r="F38" s="36"/>
      <c r="G38" s="36"/>
      <c r="H38" s="36"/>
      <c r="I38" s="36"/>
      <c r="J38" s="36"/>
      <c r="K38" s="36"/>
      <c r="L38" s="36"/>
      <c r="M38" s="36"/>
      <c r="N38" s="36"/>
      <c r="O38" s="36"/>
      <c r="P38" s="36"/>
      <c r="Q38" s="36"/>
      <c r="R38" s="36"/>
      <c r="S38" s="36"/>
      <c r="T38" s="36"/>
      <c r="U38" s="36"/>
      <c r="V38" s="36"/>
      <c r="W38" s="36"/>
      <c r="X38" s="36"/>
    </row>
    <row r="39" spans="1:24">
      <c r="A39" s="36"/>
      <c r="B39" s="36"/>
      <c r="C39" s="36"/>
      <c r="D39" s="36"/>
      <c r="E39" s="36"/>
      <c r="F39" s="36"/>
      <c r="G39" s="36"/>
      <c r="H39" s="36"/>
      <c r="I39" s="36"/>
      <c r="J39" s="36"/>
      <c r="K39" s="36"/>
      <c r="L39" s="36"/>
      <c r="M39" s="36"/>
      <c r="N39" s="36"/>
      <c r="O39" s="36"/>
      <c r="P39" s="36"/>
      <c r="Q39" s="36"/>
      <c r="R39" s="36"/>
      <c r="S39" s="36"/>
      <c r="T39" s="36"/>
      <c r="U39" s="36"/>
      <c r="V39" s="36"/>
      <c r="W39" s="36"/>
      <c r="X39" s="36"/>
    </row>
    <row r="40" spans="1:24">
      <c r="A40" s="36"/>
      <c r="B40" s="36"/>
      <c r="C40" s="36"/>
      <c r="D40" s="36"/>
      <c r="E40" s="36"/>
      <c r="F40" s="36"/>
      <c r="G40" s="36"/>
      <c r="H40" s="36"/>
      <c r="I40" s="36"/>
      <c r="J40" s="36"/>
      <c r="K40" s="36"/>
      <c r="L40" s="36"/>
      <c r="M40" s="36"/>
      <c r="N40" s="36"/>
      <c r="O40" s="36"/>
      <c r="P40" s="36"/>
      <c r="Q40" s="36"/>
      <c r="R40" s="36"/>
      <c r="S40" s="36"/>
      <c r="T40" s="36"/>
      <c r="U40" s="36"/>
      <c r="V40" s="36"/>
      <c r="W40" s="36"/>
      <c r="X40" s="36"/>
    </row>
    <row r="41" spans="1:24">
      <c r="A41" s="36"/>
      <c r="B41" s="36"/>
      <c r="C41" s="36"/>
      <c r="D41" s="36"/>
      <c r="E41" s="36"/>
      <c r="F41" s="36"/>
      <c r="G41" s="36"/>
      <c r="H41" s="36"/>
      <c r="I41" s="36"/>
      <c r="J41" s="36"/>
      <c r="K41" s="36"/>
      <c r="L41" s="36"/>
      <c r="M41" s="36"/>
      <c r="N41" s="36"/>
      <c r="O41" s="36"/>
      <c r="P41" s="36"/>
      <c r="Q41" s="36"/>
      <c r="R41" s="36"/>
      <c r="S41" s="36"/>
      <c r="T41" s="36"/>
      <c r="U41" s="36"/>
      <c r="V41" s="36"/>
      <c r="W41" s="36"/>
      <c r="X41" s="36"/>
    </row>
    <row r="42" spans="1:24">
      <c r="A42" s="36"/>
      <c r="B42" s="36"/>
      <c r="C42" s="36"/>
      <c r="D42" s="36"/>
      <c r="E42" s="36"/>
      <c r="F42" s="36"/>
      <c r="G42" s="36"/>
      <c r="H42" s="36"/>
      <c r="I42" s="36"/>
      <c r="J42" s="36"/>
      <c r="K42" s="36"/>
      <c r="L42" s="36"/>
      <c r="M42" s="36"/>
      <c r="N42" s="36"/>
      <c r="O42" s="36"/>
      <c r="P42" s="36"/>
      <c r="Q42" s="36"/>
      <c r="R42" s="36"/>
      <c r="S42" s="36"/>
      <c r="T42" s="36"/>
      <c r="U42" s="36"/>
      <c r="V42" s="36"/>
      <c r="W42" s="36"/>
      <c r="X42" s="36"/>
    </row>
    <row r="43" spans="1:24">
      <c r="A43" s="36"/>
      <c r="B43" s="36"/>
      <c r="C43" s="36"/>
      <c r="D43" s="36"/>
      <c r="E43" s="36"/>
      <c r="F43" s="36"/>
      <c r="G43" s="36"/>
      <c r="H43" s="36"/>
      <c r="I43" s="36"/>
      <c r="J43" s="36"/>
      <c r="K43" s="36"/>
      <c r="L43" s="36"/>
      <c r="M43" s="36"/>
      <c r="N43" s="36"/>
      <c r="O43" s="36"/>
      <c r="P43" s="36"/>
      <c r="Q43" s="36"/>
      <c r="R43" s="36"/>
      <c r="S43" s="36"/>
      <c r="T43" s="36"/>
      <c r="U43" s="36"/>
      <c r="V43" s="36"/>
      <c r="W43" s="36"/>
      <c r="X43" s="36"/>
    </row>
    <row r="44" spans="1:24">
      <c r="A44" s="36"/>
      <c r="B44" s="36"/>
      <c r="C44" s="36"/>
      <c r="D44" s="36"/>
      <c r="E44" s="36"/>
      <c r="F44" s="36"/>
      <c r="G44" s="36"/>
      <c r="H44" s="36"/>
      <c r="I44" s="36"/>
      <c r="J44" s="36"/>
      <c r="K44" s="36"/>
      <c r="L44" s="36"/>
      <c r="M44" s="36"/>
      <c r="N44" s="36"/>
      <c r="O44" s="36"/>
      <c r="P44" s="36"/>
      <c r="Q44" s="36"/>
      <c r="R44" s="36"/>
      <c r="S44" s="36"/>
      <c r="T44" s="36"/>
      <c r="U44" s="36"/>
      <c r="V44" s="36"/>
      <c r="W44" s="36"/>
      <c r="X44" s="36"/>
    </row>
    <row r="45" spans="1:24">
      <c r="A45" s="36"/>
      <c r="B45" s="36"/>
      <c r="C45" s="36"/>
      <c r="D45" s="36"/>
      <c r="E45" s="36"/>
      <c r="F45" s="36"/>
      <c r="G45" s="36"/>
      <c r="H45" s="36"/>
      <c r="I45" s="36"/>
      <c r="J45" s="36"/>
      <c r="K45" s="36"/>
      <c r="L45" s="36"/>
      <c r="M45" s="36"/>
      <c r="N45" s="36"/>
      <c r="O45" s="36"/>
      <c r="P45" s="36"/>
      <c r="Q45" s="36"/>
      <c r="R45" s="36"/>
      <c r="S45" s="36"/>
      <c r="T45" s="36"/>
      <c r="U45" s="36"/>
      <c r="V45" s="36"/>
      <c r="W45" s="36"/>
      <c r="X45" s="36"/>
    </row>
    <row r="46" spans="1:24">
      <c r="A46" s="36"/>
      <c r="B46" s="36"/>
      <c r="C46" s="36"/>
      <c r="D46" s="36"/>
      <c r="E46" s="36"/>
      <c r="F46" s="36"/>
      <c r="G46" s="36"/>
      <c r="H46" s="36"/>
      <c r="I46" s="36"/>
      <c r="J46" s="36"/>
      <c r="K46" s="36"/>
      <c r="L46" s="36"/>
      <c r="M46" s="36"/>
      <c r="N46" s="36"/>
      <c r="O46" s="36"/>
      <c r="P46" s="36"/>
      <c r="Q46" s="36"/>
      <c r="R46" s="36"/>
      <c r="S46" s="36"/>
      <c r="T46" s="36"/>
      <c r="U46" s="36"/>
      <c r="V46" s="36"/>
      <c r="W46" s="36"/>
      <c r="X46" s="36"/>
    </row>
    <row r="47" spans="1:24">
      <c r="A47" s="36"/>
      <c r="B47" s="36"/>
      <c r="C47" s="36"/>
      <c r="D47" s="36"/>
      <c r="E47" s="36"/>
      <c r="F47" s="36"/>
      <c r="G47" s="36"/>
      <c r="H47" s="36"/>
      <c r="I47" s="36"/>
      <c r="J47" s="36"/>
      <c r="K47" s="36"/>
      <c r="L47" s="36"/>
      <c r="M47" s="36"/>
      <c r="N47" s="36"/>
      <c r="O47" s="36"/>
      <c r="P47" s="36"/>
      <c r="Q47" s="36"/>
      <c r="R47" s="36"/>
      <c r="S47" s="36"/>
      <c r="T47" s="36"/>
      <c r="U47" s="36"/>
      <c r="V47" s="36"/>
      <c r="W47" s="36"/>
      <c r="X47" s="36"/>
    </row>
    <row r="48" spans="1:24">
      <c r="A48" s="36"/>
      <c r="B48" s="36"/>
      <c r="C48" s="36"/>
      <c r="D48" s="36"/>
      <c r="E48" s="36"/>
      <c r="F48" s="36"/>
      <c r="G48" s="36"/>
      <c r="H48" s="36"/>
      <c r="I48" s="36"/>
      <c r="J48" s="36"/>
      <c r="K48" s="36"/>
      <c r="L48" s="36"/>
      <c r="M48" s="36"/>
      <c r="N48" s="36"/>
      <c r="O48" s="36"/>
      <c r="P48" s="36"/>
      <c r="Q48" s="36"/>
      <c r="R48" s="36"/>
      <c r="S48" s="36"/>
      <c r="T48" s="36"/>
      <c r="U48" s="36"/>
      <c r="V48" s="36"/>
      <c r="W48" s="36"/>
      <c r="X48" s="36"/>
    </row>
    <row r="49" spans="1:24">
      <c r="A49" s="36"/>
      <c r="B49" s="36"/>
      <c r="C49" s="36"/>
      <c r="D49" s="36"/>
      <c r="E49" s="36"/>
      <c r="F49" s="36"/>
      <c r="G49" s="36"/>
      <c r="H49" s="36"/>
      <c r="I49" s="36"/>
      <c r="J49" s="36"/>
      <c r="K49" s="36"/>
      <c r="L49" s="36"/>
      <c r="M49" s="36"/>
      <c r="N49" s="36"/>
      <c r="O49" s="36"/>
      <c r="P49" s="36"/>
      <c r="Q49" s="36"/>
      <c r="R49" s="36"/>
      <c r="S49" s="36"/>
      <c r="T49" s="36"/>
      <c r="U49" s="36"/>
      <c r="V49" s="36"/>
      <c r="W49" s="36"/>
      <c r="X49" s="36"/>
    </row>
    <row r="50" spans="1:24">
      <c r="A50" s="36"/>
      <c r="B50" s="36"/>
      <c r="C50" s="36"/>
      <c r="D50" s="36"/>
      <c r="E50" s="36"/>
      <c r="F50" s="36"/>
      <c r="G50" s="36"/>
      <c r="H50" s="36"/>
      <c r="I50" s="36"/>
      <c r="J50" s="36"/>
      <c r="K50" s="36"/>
      <c r="L50" s="36"/>
      <c r="M50" s="36"/>
      <c r="N50" s="36"/>
      <c r="O50" s="36"/>
      <c r="P50" s="36"/>
      <c r="Q50" s="36"/>
      <c r="R50" s="36"/>
      <c r="S50" s="36"/>
      <c r="T50" s="36"/>
      <c r="U50" s="36"/>
      <c r="V50" s="36"/>
      <c r="W50" s="36"/>
      <c r="X50" s="36"/>
    </row>
    <row r="51" spans="1:24">
      <c r="A51" s="36"/>
      <c r="B51" s="36"/>
      <c r="C51" s="36"/>
      <c r="D51" s="36"/>
      <c r="E51" s="36"/>
      <c r="F51" s="36"/>
      <c r="G51" s="36"/>
      <c r="H51" s="36"/>
      <c r="I51" s="36"/>
      <c r="J51" s="36"/>
      <c r="K51" s="36"/>
      <c r="L51" s="36"/>
      <c r="M51" s="36"/>
      <c r="N51" s="36"/>
      <c r="O51" s="36"/>
      <c r="P51" s="36"/>
      <c r="Q51" s="36"/>
      <c r="R51" s="36"/>
      <c r="S51" s="36"/>
      <c r="T51" s="36"/>
      <c r="U51" s="36"/>
      <c r="V51" s="36"/>
      <c r="W51" s="36"/>
      <c r="X51" s="36"/>
    </row>
    <row r="52" spans="1:24">
      <c r="A52" s="36"/>
      <c r="B52" s="36"/>
      <c r="C52" s="36"/>
      <c r="D52" s="36"/>
      <c r="E52" s="36"/>
      <c r="F52" s="36"/>
      <c r="G52" s="36"/>
      <c r="H52" s="36"/>
      <c r="I52" s="36"/>
      <c r="J52" s="36"/>
      <c r="K52" s="36"/>
      <c r="L52" s="36"/>
      <c r="M52" s="36"/>
      <c r="N52" s="36"/>
      <c r="O52" s="36"/>
      <c r="P52" s="36"/>
      <c r="Q52" s="36"/>
      <c r="R52" s="36"/>
      <c r="S52" s="36"/>
      <c r="T52" s="36"/>
      <c r="U52" s="36"/>
      <c r="V52" s="36"/>
      <c r="W52" s="36"/>
      <c r="X52" s="36"/>
    </row>
    <row r="53" spans="1:24">
      <c r="A53" s="36"/>
      <c r="B53" s="36"/>
      <c r="C53" s="36"/>
      <c r="D53" s="36"/>
      <c r="E53" s="36"/>
      <c r="F53" s="36"/>
      <c r="G53" s="36"/>
      <c r="H53" s="36"/>
      <c r="I53" s="36"/>
      <c r="J53" s="36"/>
      <c r="K53" s="36"/>
      <c r="L53" s="36"/>
      <c r="M53" s="36"/>
      <c r="N53" s="36"/>
      <c r="O53" s="36"/>
      <c r="P53" s="36"/>
      <c r="Q53" s="36"/>
      <c r="R53" s="36"/>
      <c r="S53" s="36"/>
      <c r="T53" s="36"/>
      <c r="U53" s="36"/>
      <c r="V53" s="36"/>
      <c r="W53" s="36"/>
      <c r="X53" s="36"/>
    </row>
    <row r="54" spans="1:24">
      <c r="A54" s="36"/>
      <c r="B54" s="36"/>
      <c r="C54" s="36"/>
      <c r="D54" s="36"/>
      <c r="E54" s="36"/>
      <c r="F54" s="36"/>
      <c r="G54" s="36"/>
      <c r="H54" s="36"/>
      <c r="I54" s="36"/>
      <c r="J54" s="36"/>
      <c r="K54" s="36"/>
      <c r="L54" s="36"/>
      <c r="M54" s="36"/>
      <c r="N54" s="36"/>
      <c r="O54" s="36"/>
      <c r="P54" s="36"/>
      <c r="Q54" s="36"/>
      <c r="R54" s="36"/>
      <c r="S54" s="36"/>
      <c r="T54" s="36"/>
      <c r="U54" s="36"/>
      <c r="V54" s="36"/>
      <c r="W54" s="36"/>
      <c r="X54" s="36"/>
    </row>
    <row r="55" spans="1:24">
      <c r="A55" s="36"/>
      <c r="B55" s="36"/>
      <c r="C55" s="36"/>
      <c r="D55" s="36"/>
      <c r="E55" s="36"/>
      <c r="F55" s="36"/>
      <c r="G55" s="36"/>
      <c r="H55" s="36"/>
      <c r="I55" s="36"/>
      <c r="J55" s="36"/>
      <c r="K55" s="36"/>
      <c r="L55" s="36"/>
      <c r="M55" s="36"/>
      <c r="N55" s="36"/>
      <c r="O55" s="36"/>
      <c r="P55" s="36"/>
      <c r="Q55" s="36"/>
      <c r="R55" s="36"/>
      <c r="S55" s="36"/>
      <c r="T55" s="36"/>
      <c r="U55" s="36"/>
      <c r="V55" s="36"/>
      <c r="W55" s="36"/>
      <c r="X55" s="36"/>
    </row>
    <row r="56" spans="1:24">
      <c r="A56" s="36"/>
      <c r="B56" s="36"/>
      <c r="C56" s="36"/>
      <c r="D56" s="36"/>
      <c r="E56" s="36"/>
      <c r="F56" s="36"/>
      <c r="G56" s="36"/>
      <c r="H56" s="36"/>
      <c r="I56" s="36"/>
      <c r="J56" s="36"/>
      <c r="K56" s="36"/>
      <c r="L56" s="36"/>
      <c r="M56" s="36"/>
      <c r="N56" s="36"/>
      <c r="O56" s="36"/>
      <c r="P56" s="36"/>
      <c r="Q56" s="36"/>
      <c r="R56" s="36"/>
      <c r="S56" s="36"/>
      <c r="T56" s="36"/>
      <c r="U56" s="36"/>
      <c r="V56" s="36"/>
      <c r="W56" s="36"/>
      <c r="X56" s="36"/>
    </row>
    <row r="57" spans="1:24">
      <c r="A57" s="36"/>
      <c r="B57" s="36"/>
      <c r="C57" s="36"/>
      <c r="D57" s="36"/>
      <c r="E57" s="36"/>
      <c r="F57" s="36"/>
      <c r="G57" s="36"/>
      <c r="H57" s="36"/>
      <c r="I57" s="36"/>
      <c r="J57" s="36"/>
      <c r="K57" s="36"/>
      <c r="L57" s="36"/>
      <c r="M57" s="36"/>
      <c r="N57" s="36"/>
      <c r="O57" s="36"/>
      <c r="P57" s="36"/>
      <c r="Q57" s="36"/>
      <c r="R57" s="36"/>
      <c r="S57" s="36"/>
      <c r="T57" s="36"/>
      <c r="U57" s="36"/>
      <c r="V57" s="36"/>
      <c r="W57" s="36"/>
      <c r="X57" s="36"/>
    </row>
    <row r="58" spans="1:24">
      <c r="A58" s="36"/>
      <c r="B58" s="36"/>
      <c r="C58" s="36"/>
      <c r="D58" s="36"/>
      <c r="E58" s="36"/>
      <c r="F58" s="36"/>
      <c r="G58" s="36"/>
      <c r="H58" s="36"/>
      <c r="I58" s="36"/>
      <c r="J58" s="36"/>
      <c r="K58" s="36"/>
      <c r="L58" s="36"/>
      <c r="M58" s="36"/>
      <c r="N58" s="36"/>
      <c r="O58" s="36"/>
      <c r="P58" s="36"/>
      <c r="Q58" s="36"/>
      <c r="R58" s="36"/>
      <c r="S58" s="36"/>
      <c r="T58" s="36"/>
      <c r="U58" s="36"/>
      <c r="V58" s="36"/>
      <c r="W58" s="36"/>
      <c r="X58" s="36"/>
    </row>
    <row r="59" spans="1:24">
      <c r="A59" s="36"/>
      <c r="B59" s="36"/>
      <c r="C59" s="36"/>
      <c r="D59" s="36"/>
      <c r="E59" s="36"/>
      <c r="F59" s="36"/>
      <c r="G59" s="36"/>
      <c r="H59" s="36"/>
      <c r="I59" s="36"/>
      <c r="J59" s="36"/>
      <c r="K59" s="36"/>
      <c r="L59" s="36"/>
      <c r="M59" s="36"/>
      <c r="N59" s="36"/>
      <c r="O59" s="36"/>
      <c r="P59" s="36"/>
      <c r="Q59" s="36"/>
      <c r="R59" s="36"/>
      <c r="S59" s="36"/>
      <c r="T59" s="36"/>
      <c r="U59" s="36"/>
      <c r="V59" s="36"/>
      <c r="W59" s="36"/>
      <c r="X59" s="36"/>
    </row>
    <row r="60" spans="1:24">
      <c r="A60" s="36"/>
      <c r="B60" s="36"/>
      <c r="C60" s="36"/>
      <c r="D60" s="36"/>
      <c r="E60" s="36"/>
      <c r="F60" s="36"/>
      <c r="G60" s="36"/>
      <c r="H60" s="36"/>
      <c r="I60" s="36"/>
      <c r="J60" s="36"/>
      <c r="K60" s="36"/>
      <c r="L60" s="36"/>
      <c r="M60" s="36"/>
      <c r="N60" s="36"/>
      <c r="O60" s="36"/>
      <c r="P60" s="36"/>
      <c r="Q60" s="36"/>
      <c r="R60" s="36"/>
      <c r="S60" s="36"/>
      <c r="T60" s="36"/>
      <c r="U60" s="36"/>
      <c r="V60" s="36"/>
      <c r="W60" s="36"/>
      <c r="X60" s="36"/>
    </row>
    <row r="61" spans="1:24">
      <c r="A61" s="36"/>
      <c r="B61" s="36"/>
      <c r="C61" s="36"/>
      <c r="D61" s="36"/>
      <c r="E61" s="36"/>
      <c r="F61" s="36"/>
      <c r="G61" s="36"/>
      <c r="H61" s="36"/>
      <c r="I61" s="36"/>
      <c r="J61" s="36"/>
      <c r="K61" s="36"/>
      <c r="L61" s="36"/>
      <c r="M61" s="36"/>
      <c r="N61" s="36"/>
      <c r="O61" s="36"/>
      <c r="P61" s="36"/>
      <c r="Q61" s="36"/>
      <c r="R61" s="36"/>
      <c r="S61" s="36"/>
      <c r="T61" s="36"/>
      <c r="U61" s="36"/>
      <c r="V61" s="36"/>
      <c r="W61" s="36"/>
      <c r="X61" s="36"/>
    </row>
    <row r="62" spans="1:24">
      <c r="A62" s="36"/>
      <c r="B62" s="36"/>
      <c r="C62" s="36"/>
      <c r="D62" s="36"/>
      <c r="E62" s="36"/>
      <c r="F62" s="36"/>
      <c r="G62" s="36"/>
      <c r="H62" s="36"/>
      <c r="I62" s="36"/>
      <c r="J62" s="36"/>
      <c r="K62" s="36"/>
      <c r="L62" s="36"/>
      <c r="M62" s="36"/>
      <c r="N62" s="36"/>
      <c r="O62" s="36"/>
      <c r="P62" s="36"/>
      <c r="Q62" s="36"/>
      <c r="R62" s="36"/>
      <c r="S62" s="36"/>
      <c r="T62" s="36"/>
      <c r="U62" s="36"/>
      <c r="V62" s="36"/>
      <c r="W62" s="36"/>
      <c r="X62" s="36"/>
    </row>
    <row r="63" spans="1:24">
      <c r="A63" s="36"/>
      <c r="B63" s="36"/>
      <c r="C63" s="36"/>
      <c r="D63" s="36"/>
      <c r="E63" s="36"/>
      <c r="F63" s="36"/>
      <c r="G63" s="36"/>
      <c r="H63" s="36"/>
      <c r="I63" s="36"/>
      <c r="J63" s="36"/>
      <c r="K63" s="36"/>
      <c r="L63" s="36"/>
      <c r="M63" s="36"/>
      <c r="N63" s="36"/>
      <c r="O63" s="36"/>
      <c r="P63" s="36"/>
      <c r="Q63" s="36"/>
      <c r="R63" s="36"/>
      <c r="S63" s="36"/>
      <c r="T63" s="36"/>
      <c r="U63" s="36"/>
      <c r="V63" s="36"/>
      <c r="W63" s="36"/>
      <c r="X63" s="36"/>
    </row>
    <row r="64" spans="1:24">
      <c r="A64" s="36"/>
      <c r="B64" s="36"/>
      <c r="C64" s="36"/>
      <c r="D64" s="36"/>
      <c r="E64" s="36"/>
      <c r="F64" s="36"/>
      <c r="G64" s="36"/>
      <c r="H64" s="36"/>
      <c r="I64" s="36"/>
      <c r="J64" s="36"/>
      <c r="K64" s="36"/>
      <c r="L64" s="36"/>
      <c r="M64" s="36"/>
      <c r="N64" s="36"/>
      <c r="O64" s="36"/>
      <c r="P64" s="36"/>
      <c r="Q64" s="36"/>
      <c r="R64" s="36"/>
      <c r="S64" s="36"/>
      <c r="T64" s="36"/>
      <c r="U64" s="36"/>
      <c r="V64" s="36"/>
      <c r="W64" s="36"/>
      <c r="X64" s="36"/>
    </row>
    <row r="65" spans="1:24">
      <c r="A65" s="36"/>
      <c r="B65" s="36"/>
      <c r="C65" s="36"/>
      <c r="D65" s="36"/>
      <c r="E65" s="36"/>
      <c r="F65" s="36"/>
      <c r="G65" s="36"/>
      <c r="H65" s="36"/>
      <c r="I65" s="36"/>
      <c r="J65" s="36"/>
      <c r="K65" s="36"/>
      <c r="L65" s="36"/>
      <c r="M65" s="36"/>
      <c r="N65" s="36"/>
      <c r="O65" s="36"/>
      <c r="P65" s="36"/>
      <c r="Q65" s="36"/>
      <c r="R65" s="36"/>
      <c r="S65" s="36"/>
      <c r="T65" s="36"/>
      <c r="U65" s="36"/>
      <c r="V65" s="36"/>
      <c r="W65" s="36"/>
      <c r="X65" s="36"/>
    </row>
    <row r="66" spans="1:24">
      <c r="A66" s="36"/>
      <c r="B66" s="36"/>
      <c r="C66" s="36"/>
      <c r="D66" s="36"/>
      <c r="E66" s="36"/>
      <c r="F66" s="36"/>
      <c r="G66" s="36"/>
      <c r="H66" s="36"/>
      <c r="I66" s="36"/>
      <c r="J66" s="36"/>
      <c r="K66" s="36"/>
      <c r="L66" s="36"/>
      <c r="M66" s="36"/>
      <c r="N66" s="36"/>
      <c r="O66" s="36"/>
      <c r="P66" s="36"/>
      <c r="Q66" s="36"/>
      <c r="R66" s="36"/>
      <c r="S66" s="36"/>
      <c r="T66" s="36"/>
      <c r="U66" s="36"/>
      <c r="V66" s="36"/>
      <c r="W66" s="36"/>
      <c r="X66" s="36"/>
    </row>
    <row r="67" spans="1:24">
      <c r="A67" s="36"/>
      <c r="B67" s="36"/>
      <c r="C67" s="36"/>
      <c r="D67" s="36"/>
      <c r="E67" s="36"/>
      <c r="F67" s="36"/>
      <c r="G67" s="36"/>
      <c r="H67" s="36"/>
      <c r="I67" s="36"/>
      <c r="J67" s="36"/>
      <c r="K67" s="36"/>
      <c r="L67" s="36"/>
      <c r="M67" s="36"/>
      <c r="N67" s="36"/>
      <c r="O67" s="36"/>
      <c r="P67" s="36"/>
      <c r="Q67" s="36"/>
      <c r="R67" s="36"/>
      <c r="S67" s="36"/>
      <c r="T67" s="36"/>
      <c r="U67" s="36"/>
      <c r="V67" s="36"/>
      <c r="W67" s="36"/>
      <c r="X67" s="36"/>
    </row>
    <row r="68" spans="1:24">
      <c r="A68" s="36"/>
      <c r="B68" s="36"/>
      <c r="C68" s="36"/>
      <c r="D68" s="36"/>
      <c r="E68" s="36"/>
      <c r="F68" s="36"/>
      <c r="G68" s="36"/>
      <c r="H68" s="36"/>
      <c r="I68" s="36"/>
      <c r="J68" s="36"/>
      <c r="K68" s="36"/>
      <c r="L68" s="36"/>
      <c r="M68" s="36"/>
      <c r="N68" s="36"/>
      <c r="O68" s="36"/>
      <c r="P68" s="36"/>
      <c r="Q68" s="36"/>
      <c r="R68" s="36"/>
      <c r="S68" s="36"/>
      <c r="T68" s="36"/>
      <c r="U68" s="36"/>
      <c r="V68" s="36"/>
      <c r="W68" s="36"/>
      <c r="X68" s="36"/>
    </row>
    <row r="69" spans="1:24">
      <c r="A69" s="36"/>
      <c r="B69" s="36"/>
      <c r="C69" s="36"/>
      <c r="D69" s="36"/>
      <c r="E69" s="36"/>
      <c r="F69" s="36"/>
      <c r="G69" s="36"/>
      <c r="H69" s="36"/>
      <c r="I69" s="36"/>
      <c r="J69" s="36"/>
      <c r="K69" s="36"/>
      <c r="L69" s="36"/>
      <c r="M69" s="36"/>
      <c r="N69" s="36"/>
      <c r="O69" s="36"/>
      <c r="P69" s="36"/>
      <c r="Q69" s="36"/>
      <c r="R69" s="36"/>
      <c r="S69" s="36"/>
      <c r="T69" s="36"/>
      <c r="U69" s="36"/>
      <c r="V69" s="36"/>
      <c r="W69" s="36"/>
      <c r="X69" s="36"/>
    </row>
    <row r="70" spans="1:24">
      <c r="A70" s="36"/>
      <c r="B70" s="36"/>
      <c r="C70" s="36"/>
      <c r="D70" s="36"/>
      <c r="E70" s="36"/>
      <c r="F70" s="36"/>
      <c r="G70" s="36"/>
      <c r="H70" s="36"/>
      <c r="I70" s="36"/>
      <c r="J70" s="36"/>
      <c r="K70" s="36"/>
      <c r="L70" s="36"/>
      <c r="M70" s="36"/>
      <c r="N70" s="36"/>
      <c r="O70" s="36"/>
      <c r="P70" s="36"/>
      <c r="Q70" s="36"/>
      <c r="R70" s="36"/>
      <c r="S70" s="36"/>
      <c r="T70" s="36"/>
      <c r="U70" s="36"/>
      <c r="V70" s="36"/>
      <c r="W70" s="36"/>
      <c r="X70" s="36"/>
    </row>
    <row r="71" spans="1:24">
      <c r="A71" s="36"/>
      <c r="B71" s="36"/>
      <c r="C71" s="36"/>
      <c r="D71" s="36"/>
      <c r="E71" s="36"/>
      <c r="F71" s="36"/>
      <c r="G71" s="36"/>
      <c r="H71" s="36"/>
      <c r="I71" s="36"/>
      <c r="J71" s="36"/>
      <c r="K71" s="36"/>
      <c r="L71" s="36"/>
      <c r="M71" s="36"/>
      <c r="N71" s="36"/>
      <c r="O71" s="36"/>
      <c r="P71" s="36"/>
      <c r="Q71" s="36"/>
      <c r="R71" s="36"/>
      <c r="S71" s="36"/>
      <c r="T71" s="36"/>
      <c r="U71" s="36"/>
      <c r="V71" s="36"/>
      <c r="W71" s="36"/>
      <c r="X71" s="36"/>
    </row>
    <row r="72" spans="1:24">
      <c r="A72" s="36"/>
      <c r="B72" s="36"/>
      <c r="C72" s="36"/>
      <c r="D72" s="36"/>
      <c r="E72" s="36"/>
      <c r="F72" s="36"/>
      <c r="G72" s="36"/>
      <c r="H72" s="36"/>
      <c r="I72" s="36"/>
      <c r="J72" s="36"/>
      <c r="K72" s="36"/>
      <c r="L72" s="36"/>
      <c r="M72" s="36"/>
      <c r="N72" s="36"/>
      <c r="O72" s="36"/>
      <c r="P72" s="36"/>
      <c r="Q72" s="36"/>
      <c r="R72" s="36"/>
      <c r="S72" s="36"/>
      <c r="T72" s="36"/>
      <c r="U72" s="36"/>
      <c r="V72" s="36"/>
      <c r="W72" s="36"/>
      <c r="X72" s="36"/>
    </row>
    <row r="73" spans="1:24">
      <c r="A73" s="36"/>
      <c r="B73" s="36"/>
      <c r="C73" s="36"/>
      <c r="D73" s="36"/>
      <c r="E73" s="36"/>
      <c r="F73" s="36"/>
      <c r="G73" s="36"/>
      <c r="H73" s="36"/>
      <c r="I73" s="36"/>
      <c r="J73" s="36"/>
      <c r="K73" s="36"/>
      <c r="L73" s="36"/>
      <c r="M73" s="36"/>
      <c r="N73" s="36"/>
      <c r="O73" s="36"/>
      <c r="P73" s="36"/>
      <c r="Q73" s="36"/>
      <c r="R73" s="36"/>
      <c r="S73" s="36"/>
      <c r="T73" s="36"/>
      <c r="U73" s="36"/>
      <c r="V73" s="36"/>
      <c r="W73" s="36"/>
      <c r="X73" s="36"/>
    </row>
    <row r="74" spans="1:24">
      <c r="A74" s="36"/>
      <c r="B74" s="36"/>
      <c r="C74" s="36"/>
      <c r="D74" s="36"/>
      <c r="E74" s="36"/>
      <c r="F74" s="36"/>
      <c r="G74" s="36"/>
      <c r="H74" s="36"/>
      <c r="I74" s="36"/>
      <c r="J74" s="36"/>
      <c r="K74" s="36"/>
      <c r="L74" s="36"/>
      <c r="M74" s="36"/>
      <c r="N74" s="36"/>
      <c r="O74" s="36"/>
      <c r="P74" s="36"/>
      <c r="Q74" s="36"/>
      <c r="R74" s="36"/>
      <c r="S74" s="36"/>
      <c r="T74" s="36"/>
      <c r="U74" s="36"/>
      <c r="V74" s="36"/>
      <c r="W74" s="36"/>
      <c r="X74" s="36"/>
    </row>
    <row r="75" spans="1:24">
      <c r="A75" s="36"/>
      <c r="B75" s="36"/>
      <c r="C75" s="36"/>
      <c r="D75" s="36"/>
      <c r="E75" s="36"/>
      <c r="F75" s="36"/>
      <c r="G75" s="36"/>
      <c r="H75" s="36"/>
      <c r="I75" s="36"/>
      <c r="J75" s="36"/>
      <c r="K75" s="36"/>
      <c r="L75" s="36"/>
      <c r="M75" s="36"/>
      <c r="N75" s="36"/>
      <c r="O75" s="36"/>
      <c r="P75" s="36"/>
      <c r="Q75" s="36"/>
      <c r="R75" s="36"/>
      <c r="S75" s="36"/>
      <c r="T75" s="36"/>
      <c r="U75" s="36"/>
      <c r="V75" s="36"/>
      <c r="W75" s="36"/>
      <c r="X75" s="36"/>
    </row>
    <row r="76" spans="1:24">
      <c r="A76" s="36"/>
      <c r="B76" s="36"/>
      <c r="C76" s="36"/>
      <c r="D76" s="36"/>
      <c r="E76" s="36"/>
      <c r="F76" s="36"/>
      <c r="G76" s="36"/>
      <c r="H76" s="36"/>
      <c r="I76" s="36"/>
      <c r="J76" s="36"/>
      <c r="K76" s="36"/>
      <c r="L76" s="36"/>
      <c r="M76" s="36"/>
      <c r="N76" s="36"/>
      <c r="O76" s="36"/>
      <c r="P76" s="36"/>
      <c r="Q76" s="36"/>
      <c r="R76" s="36"/>
      <c r="S76" s="36"/>
      <c r="T76" s="36"/>
      <c r="U76" s="36"/>
      <c r="V76" s="36"/>
      <c r="W76" s="36"/>
      <c r="X76" s="36"/>
    </row>
    <row r="77" spans="1:24">
      <c r="A77" s="36"/>
      <c r="B77" s="36"/>
      <c r="C77" s="36"/>
      <c r="D77" s="36"/>
      <c r="E77" s="36"/>
      <c r="F77" s="36"/>
      <c r="G77" s="36"/>
      <c r="H77" s="36"/>
      <c r="I77" s="36"/>
      <c r="J77" s="36"/>
      <c r="K77" s="36"/>
      <c r="L77" s="36"/>
      <c r="M77" s="36"/>
      <c r="N77" s="36"/>
      <c r="O77" s="36"/>
      <c r="P77" s="36"/>
      <c r="Q77" s="36"/>
      <c r="R77" s="36"/>
      <c r="S77" s="36"/>
      <c r="T77" s="36"/>
      <c r="U77" s="36"/>
      <c r="V77" s="36"/>
      <c r="W77" s="36"/>
      <c r="X77" s="36"/>
    </row>
    <row r="78" spans="1:24">
      <c r="A78" s="36"/>
      <c r="B78" s="36"/>
      <c r="C78" s="36"/>
      <c r="D78" s="36"/>
      <c r="E78" s="36"/>
      <c r="F78" s="36"/>
      <c r="G78" s="36"/>
      <c r="H78" s="36"/>
      <c r="I78" s="36"/>
      <c r="J78" s="36"/>
      <c r="K78" s="36"/>
      <c r="L78" s="36"/>
      <c r="M78" s="36"/>
      <c r="N78" s="36"/>
      <c r="O78" s="36"/>
      <c r="P78" s="36"/>
      <c r="Q78" s="36"/>
      <c r="R78" s="36"/>
      <c r="S78" s="36"/>
      <c r="T78" s="36"/>
      <c r="U78" s="36"/>
      <c r="V78" s="36"/>
      <c r="W78" s="36"/>
      <c r="X78" s="36"/>
    </row>
    <row r="79" spans="1:24">
      <c r="A79" s="36"/>
      <c r="B79" s="36"/>
      <c r="C79" s="36"/>
      <c r="D79" s="36"/>
      <c r="E79" s="36"/>
      <c r="F79" s="36"/>
      <c r="G79" s="36"/>
      <c r="H79" s="36"/>
      <c r="I79" s="36"/>
      <c r="J79" s="36"/>
      <c r="K79" s="36"/>
      <c r="L79" s="36"/>
      <c r="M79" s="36"/>
      <c r="N79" s="36"/>
      <c r="O79" s="36"/>
      <c r="P79" s="36"/>
      <c r="Q79" s="36"/>
      <c r="R79" s="36"/>
      <c r="S79" s="36"/>
      <c r="T79" s="36"/>
      <c r="U79" s="36"/>
      <c r="V79" s="36"/>
      <c r="W79" s="36"/>
      <c r="X79" s="36"/>
    </row>
    <row r="80" spans="1:24">
      <c r="A80" s="36"/>
      <c r="B80" s="36"/>
      <c r="C80" s="36"/>
      <c r="D80" s="36"/>
      <c r="E80" s="36"/>
      <c r="F80" s="36"/>
      <c r="G80" s="36"/>
      <c r="H80" s="36"/>
      <c r="I80" s="36"/>
      <c r="J80" s="36"/>
      <c r="K80" s="36"/>
      <c r="L80" s="36"/>
      <c r="M80" s="36"/>
      <c r="N80" s="36"/>
      <c r="O80" s="36"/>
      <c r="P80" s="36"/>
      <c r="Q80" s="36"/>
      <c r="R80" s="36"/>
      <c r="S80" s="36"/>
      <c r="T80" s="36"/>
      <c r="U80" s="36"/>
      <c r="V80" s="36"/>
      <c r="W80" s="36"/>
      <c r="X80" s="36"/>
    </row>
    <row r="81" spans="1:24">
      <c r="A81" s="36"/>
      <c r="B81" s="36"/>
      <c r="C81" s="36"/>
      <c r="D81" s="36"/>
      <c r="E81" s="36"/>
      <c r="F81" s="36"/>
      <c r="G81" s="36"/>
      <c r="H81" s="36"/>
      <c r="I81" s="36"/>
      <c r="J81" s="36"/>
      <c r="K81" s="36"/>
      <c r="L81" s="36"/>
      <c r="M81" s="36"/>
      <c r="N81" s="36"/>
      <c r="O81" s="36"/>
      <c r="P81" s="36"/>
      <c r="Q81" s="36"/>
      <c r="R81" s="36"/>
      <c r="S81" s="36"/>
      <c r="T81" s="36"/>
      <c r="U81" s="36"/>
      <c r="V81" s="36"/>
      <c r="W81" s="36"/>
      <c r="X81" s="36"/>
    </row>
    <row r="82" spans="1:24">
      <c r="A82" s="36"/>
      <c r="B82" s="36"/>
      <c r="C82" s="36"/>
      <c r="D82" s="36"/>
      <c r="E82" s="36"/>
      <c r="F82" s="36"/>
      <c r="G82" s="36"/>
      <c r="H82" s="36"/>
      <c r="I82" s="36"/>
      <c r="J82" s="36"/>
      <c r="K82" s="36"/>
      <c r="L82" s="36"/>
      <c r="M82" s="36"/>
      <c r="N82" s="36"/>
      <c r="O82" s="36"/>
      <c r="P82" s="36"/>
      <c r="Q82" s="36"/>
      <c r="R82" s="36"/>
      <c r="S82" s="36"/>
      <c r="T82" s="36"/>
      <c r="U82" s="36"/>
      <c r="V82" s="36"/>
      <c r="W82" s="36"/>
      <c r="X82" s="36"/>
    </row>
    <row r="83" spans="1:24">
      <c r="A83" s="36"/>
      <c r="B83" s="36"/>
      <c r="C83" s="36"/>
      <c r="D83" s="36"/>
      <c r="E83" s="36"/>
      <c r="F83" s="36"/>
      <c r="G83" s="36"/>
      <c r="H83" s="36"/>
      <c r="I83" s="36"/>
      <c r="J83" s="36"/>
      <c r="K83" s="36"/>
      <c r="L83" s="36"/>
      <c r="M83" s="36"/>
      <c r="N83" s="36"/>
      <c r="O83" s="36"/>
      <c r="P83" s="36"/>
      <c r="Q83" s="36"/>
      <c r="R83" s="36"/>
      <c r="S83" s="36"/>
      <c r="T83" s="36"/>
      <c r="U83" s="36"/>
      <c r="V83" s="36"/>
      <c r="W83" s="36"/>
      <c r="X83" s="36"/>
    </row>
    <row r="84" spans="1:24">
      <c r="A84" s="36"/>
      <c r="B84" s="36"/>
      <c r="C84" s="36"/>
      <c r="D84" s="36"/>
      <c r="E84" s="36"/>
      <c r="F84" s="36"/>
      <c r="G84" s="36"/>
      <c r="H84" s="36"/>
      <c r="I84" s="36"/>
      <c r="J84" s="36"/>
      <c r="K84" s="36"/>
      <c r="L84" s="36"/>
      <c r="M84" s="36"/>
      <c r="N84" s="36"/>
      <c r="O84" s="36"/>
      <c r="P84" s="36"/>
      <c r="Q84" s="36"/>
      <c r="R84" s="36"/>
      <c r="S84" s="36"/>
      <c r="T84" s="36"/>
      <c r="U84" s="36"/>
      <c r="V84" s="36"/>
      <c r="W84" s="36"/>
      <c r="X84" s="36"/>
    </row>
    <row r="85" spans="1:24">
      <c r="A85" s="36"/>
      <c r="B85" s="36"/>
      <c r="C85" s="36"/>
      <c r="D85" s="36"/>
      <c r="E85" s="36"/>
      <c r="F85" s="36"/>
      <c r="G85" s="36"/>
      <c r="H85" s="36"/>
      <c r="I85" s="36"/>
      <c r="J85" s="36"/>
      <c r="K85" s="36"/>
      <c r="L85" s="36"/>
      <c r="M85" s="36"/>
      <c r="N85" s="36"/>
      <c r="O85" s="36"/>
      <c r="P85" s="36"/>
      <c r="Q85" s="36"/>
      <c r="R85" s="36"/>
      <c r="S85" s="36"/>
      <c r="T85" s="36"/>
      <c r="U85" s="36"/>
      <c r="V85" s="36"/>
      <c r="W85" s="36"/>
      <c r="X85" s="36"/>
    </row>
    <row r="86" spans="1:24">
      <c r="A86" s="36"/>
      <c r="B86" s="36"/>
      <c r="C86" s="36"/>
      <c r="D86" s="36"/>
      <c r="E86" s="36"/>
      <c r="F86" s="36"/>
      <c r="G86" s="36"/>
      <c r="H86" s="36"/>
      <c r="I86" s="36"/>
      <c r="J86" s="36"/>
      <c r="K86" s="36"/>
      <c r="L86" s="36"/>
      <c r="M86" s="36"/>
      <c r="N86" s="36"/>
      <c r="O86" s="36"/>
      <c r="P86" s="36"/>
      <c r="Q86" s="36"/>
      <c r="R86" s="36"/>
      <c r="S86" s="36"/>
      <c r="T86" s="36"/>
      <c r="U86" s="36"/>
      <c r="V86" s="36"/>
      <c r="W86" s="36"/>
      <c r="X86" s="36"/>
    </row>
    <row r="87" spans="1:24">
      <c r="A87" s="36"/>
      <c r="B87" s="36"/>
      <c r="C87" s="36"/>
      <c r="D87" s="36"/>
      <c r="E87" s="36"/>
      <c r="F87" s="36"/>
      <c r="G87" s="36"/>
      <c r="H87" s="36"/>
      <c r="I87" s="36"/>
      <c r="J87" s="36"/>
      <c r="K87" s="36"/>
      <c r="L87" s="36"/>
      <c r="M87" s="36"/>
      <c r="N87" s="36"/>
      <c r="O87" s="36"/>
      <c r="P87" s="36"/>
      <c r="Q87" s="36"/>
      <c r="R87" s="36"/>
      <c r="S87" s="36"/>
      <c r="T87" s="36"/>
      <c r="U87" s="36"/>
      <c r="V87" s="36"/>
      <c r="W87" s="36"/>
      <c r="X87" s="36"/>
    </row>
    <row r="88" spans="1:24">
      <c r="A88" s="36"/>
      <c r="B88" s="36"/>
      <c r="C88" s="36"/>
      <c r="D88" s="36"/>
      <c r="E88" s="36"/>
      <c r="F88" s="36"/>
      <c r="G88" s="36"/>
      <c r="H88" s="36"/>
      <c r="I88" s="36"/>
      <c r="J88" s="36"/>
      <c r="K88" s="36"/>
      <c r="L88" s="36"/>
      <c r="M88" s="36"/>
      <c r="N88" s="36"/>
      <c r="O88" s="36"/>
      <c r="P88" s="36"/>
      <c r="Q88" s="36"/>
      <c r="R88" s="36"/>
      <c r="S88" s="36"/>
      <c r="T88" s="36"/>
      <c r="U88" s="36"/>
      <c r="V88" s="36"/>
      <c r="W88" s="36"/>
      <c r="X88" s="36"/>
    </row>
    <row r="89" spans="1:24">
      <c r="A89" s="36"/>
      <c r="B89" s="36"/>
      <c r="C89" s="36"/>
      <c r="D89" s="36"/>
      <c r="E89" s="36"/>
      <c r="F89" s="36"/>
      <c r="G89" s="36"/>
      <c r="H89" s="36"/>
      <c r="I89" s="36"/>
      <c r="J89" s="36"/>
      <c r="K89" s="36"/>
      <c r="L89" s="36"/>
      <c r="M89" s="36"/>
      <c r="N89" s="36"/>
      <c r="O89" s="36"/>
      <c r="P89" s="36"/>
      <c r="Q89" s="36"/>
      <c r="R89" s="36"/>
      <c r="S89" s="36"/>
      <c r="T89" s="36"/>
      <c r="U89" s="36"/>
      <c r="V89" s="36"/>
      <c r="W89" s="36"/>
      <c r="X89" s="36"/>
    </row>
    <row r="90" spans="1:24">
      <c r="A90" s="36"/>
      <c r="B90" s="36"/>
      <c r="C90" s="36"/>
      <c r="D90" s="36"/>
      <c r="E90" s="36"/>
      <c r="F90" s="36"/>
      <c r="G90" s="36"/>
      <c r="H90" s="36"/>
      <c r="I90" s="36"/>
      <c r="J90" s="36"/>
      <c r="K90" s="36"/>
      <c r="L90" s="36"/>
      <c r="M90" s="36"/>
      <c r="N90" s="36"/>
      <c r="O90" s="36"/>
      <c r="P90" s="36"/>
      <c r="Q90" s="36"/>
      <c r="R90" s="36"/>
      <c r="S90" s="36"/>
      <c r="T90" s="36"/>
      <c r="U90" s="36"/>
      <c r="V90" s="36"/>
      <c r="W90" s="36"/>
      <c r="X90" s="36"/>
    </row>
    <row r="91" spans="1:24">
      <c r="A91" s="36"/>
      <c r="B91" s="36"/>
      <c r="C91" s="36"/>
      <c r="D91" s="36"/>
      <c r="E91" s="36"/>
      <c r="F91" s="36"/>
      <c r="G91" s="36"/>
      <c r="H91" s="36"/>
      <c r="I91" s="36"/>
      <c r="J91" s="36"/>
      <c r="K91" s="36"/>
      <c r="L91" s="36"/>
      <c r="M91" s="36"/>
      <c r="N91" s="36"/>
      <c r="O91" s="36"/>
      <c r="P91" s="36"/>
      <c r="Q91" s="36"/>
      <c r="R91" s="36"/>
      <c r="S91" s="36"/>
      <c r="T91" s="36"/>
      <c r="U91" s="36"/>
      <c r="V91" s="36"/>
      <c r="W91" s="36"/>
      <c r="X91" s="36"/>
    </row>
    <row r="92" spans="1:24">
      <c r="A92" s="36"/>
      <c r="B92" s="36"/>
      <c r="C92" s="36"/>
      <c r="D92" s="36"/>
      <c r="E92" s="36"/>
      <c r="F92" s="36"/>
      <c r="G92" s="36"/>
      <c r="H92" s="36"/>
      <c r="I92" s="36"/>
      <c r="J92" s="36"/>
      <c r="K92" s="36"/>
      <c r="L92" s="36"/>
      <c r="M92" s="36"/>
      <c r="N92" s="36"/>
      <c r="O92" s="36"/>
      <c r="P92" s="36"/>
      <c r="Q92" s="36"/>
      <c r="R92" s="36"/>
      <c r="S92" s="36"/>
      <c r="T92" s="36"/>
      <c r="U92" s="36"/>
      <c r="V92" s="36"/>
      <c r="W92" s="36"/>
      <c r="X92" s="36"/>
    </row>
    <row r="93" spans="1:24">
      <c r="A93" s="36"/>
      <c r="B93" s="36"/>
      <c r="C93" s="36"/>
      <c r="D93" s="36"/>
      <c r="E93" s="36"/>
      <c r="F93" s="36"/>
      <c r="G93" s="36"/>
      <c r="H93" s="36"/>
      <c r="I93" s="36"/>
      <c r="J93" s="36"/>
      <c r="K93" s="36"/>
      <c r="L93" s="36"/>
      <c r="M93" s="36"/>
      <c r="N93" s="36"/>
      <c r="O93" s="36"/>
      <c r="P93" s="36"/>
      <c r="Q93" s="36"/>
      <c r="R93" s="36"/>
      <c r="S93" s="36"/>
      <c r="T93" s="36"/>
      <c r="U93" s="36"/>
      <c r="V93" s="36"/>
      <c r="W93" s="36"/>
      <c r="X93" s="36"/>
    </row>
    <row r="94" spans="1:24">
      <c r="A94" s="36"/>
      <c r="B94" s="36"/>
      <c r="C94" s="36"/>
      <c r="D94" s="36"/>
      <c r="E94" s="36"/>
      <c r="F94" s="36"/>
      <c r="G94" s="36"/>
      <c r="H94" s="36"/>
      <c r="I94" s="36"/>
      <c r="J94" s="36"/>
      <c r="K94" s="36"/>
      <c r="L94" s="36"/>
      <c r="M94" s="36"/>
      <c r="N94" s="36"/>
      <c r="O94" s="36"/>
      <c r="P94" s="36"/>
      <c r="Q94" s="36"/>
      <c r="R94" s="36"/>
      <c r="S94" s="36"/>
      <c r="T94" s="36"/>
      <c r="U94" s="36"/>
      <c r="V94" s="36"/>
      <c r="W94" s="36"/>
      <c r="X94" s="36"/>
    </row>
    <row r="95" spans="1:24">
      <c r="A95" s="36"/>
      <c r="B95" s="36"/>
      <c r="C95" s="36"/>
      <c r="D95" s="36"/>
      <c r="E95" s="36"/>
      <c r="F95" s="36"/>
      <c r="G95" s="36"/>
      <c r="H95" s="36"/>
      <c r="I95" s="36"/>
      <c r="J95" s="36"/>
      <c r="K95" s="36"/>
      <c r="L95" s="36"/>
      <c r="M95" s="36"/>
      <c r="N95" s="36"/>
      <c r="O95" s="36"/>
      <c r="P95" s="36"/>
      <c r="Q95" s="36"/>
      <c r="R95" s="36"/>
      <c r="S95" s="36"/>
      <c r="T95" s="36"/>
      <c r="U95" s="36"/>
      <c r="V95" s="36"/>
      <c r="W95" s="36"/>
      <c r="X95" s="36"/>
    </row>
    <row r="96" spans="1:24">
      <c r="A96" s="36"/>
      <c r="B96" s="36"/>
      <c r="C96" s="36"/>
      <c r="D96" s="36"/>
      <c r="E96" s="36"/>
      <c r="F96" s="36"/>
      <c r="G96" s="36"/>
      <c r="H96" s="36"/>
      <c r="I96" s="36"/>
      <c r="J96" s="36"/>
      <c r="K96" s="36"/>
      <c r="L96" s="36"/>
      <c r="M96" s="36"/>
      <c r="N96" s="36"/>
      <c r="O96" s="36"/>
      <c r="P96" s="36"/>
      <c r="Q96" s="36"/>
      <c r="R96" s="36"/>
      <c r="S96" s="36"/>
      <c r="T96" s="36"/>
      <c r="U96" s="36"/>
      <c r="V96" s="36"/>
      <c r="W96" s="36"/>
      <c r="X96" s="36"/>
    </row>
    <row r="97" spans="1:24">
      <c r="A97" s="36"/>
      <c r="B97" s="36"/>
      <c r="C97" s="36"/>
      <c r="D97" s="36"/>
      <c r="E97" s="36"/>
      <c r="F97" s="36"/>
      <c r="G97" s="36"/>
      <c r="H97" s="36"/>
      <c r="I97" s="36"/>
      <c r="J97" s="36"/>
      <c r="K97" s="36"/>
      <c r="L97" s="36"/>
      <c r="M97" s="36"/>
      <c r="N97" s="36"/>
      <c r="O97" s="36"/>
      <c r="P97" s="36"/>
      <c r="Q97" s="36"/>
      <c r="R97" s="36"/>
      <c r="S97" s="36"/>
      <c r="T97" s="36"/>
      <c r="U97" s="36"/>
      <c r="V97" s="36"/>
      <c r="W97" s="36"/>
      <c r="X97" s="36"/>
    </row>
    <row r="98" spans="1:24">
      <c r="A98" s="36"/>
      <c r="B98" s="36"/>
      <c r="C98" s="36"/>
      <c r="D98" s="36"/>
      <c r="E98" s="36"/>
      <c r="F98" s="36"/>
      <c r="G98" s="36"/>
      <c r="H98" s="36"/>
      <c r="I98" s="36"/>
      <c r="J98" s="36"/>
      <c r="K98" s="36"/>
      <c r="L98" s="36"/>
      <c r="M98" s="36"/>
      <c r="N98" s="36"/>
      <c r="O98" s="36"/>
      <c r="P98" s="36"/>
      <c r="Q98" s="36"/>
      <c r="R98" s="36"/>
      <c r="S98" s="36"/>
      <c r="T98" s="36"/>
      <c r="U98" s="36"/>
      <c r="V98" s="36"/>
      <c r="W98" s="36"/>
      <c r="X98" s="36"/>
    </row>
    <row r="99" spans="1:24">
      <c r="A99" s="36"/>
      <c r="B99" s="36"/>
      <c r="C99" s="36"/>
      <c r="D99" s="36"/>
      <c r="E99" s="36"/>
      <c r="F99" s="36"/>
      <c r="G99" s="36"/>
      <c r="H99" s="36"/>
      <c r="I99" s="36"/>
      <c r="J99" s="36"/>
      <c r="K99" s="36"/>
      <c r="L99" s="36"/>
      <c r="M99" s="36"/>
      <c r="N99" s="36"/>
      <c r="O99" s="36"/>
      <c r="P99" s="36"/>
      <c r="Q99" s="36"/>
      <c r="R99" s="36"/>
      <c r="S99" s="36"/>
      <c r="T99" s="36"/>
      <c r="U99" s="36"/>
      <c r="V99" s="36"/>
      <c r="W99" s="36"/>
      <c r="X99" s="36"/>
    </row>
    <row r="100" spans="1:24">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row>
    <row r="101" spans="1:24">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row>
    <row r="102" spans="1:24">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row>
    <row r="103" spans="1:24">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row>
    <row r="104" spans="1:24">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row>
    <row r="105" spans="1:24">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row>
    <row r="106" spans="1:24">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row>
    <row r="107" spans="1:24">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row>
    <row r="108" spans="1:24">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row>
    <row r="109" spans="1:24">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row>
    <row r="110" spans="1:24">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row>
    <row r="111" spans="1:24">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row>
    <row r="112" spans="1:24">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row>
    <row r="113" spans="1:24">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row>
    <row r="114" spans="1:24">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row>
    <row r="115" spans="1:24">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row>
    <row r="116" spans="1:24">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row>
    <row r="117" spans="1:24">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row>
    <row r="118" spans="1:24">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row>
    <row r="119" spans="1:24">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row>
    <row r="120" spans="1:24">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row>
    <row r="121" spans="1:24">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row>
    <row r="122" spans="1:24">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row>
    <row r="123" spans="1:24">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row>
    <row r="124" spans="1:24">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row>
    <row r="125" spans="1:24">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row>
    <row r="126" spans="1:24">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row>
    <row r="127" spans="1:24">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row>
    <row r="128" spans="1:24">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row>
    <row r="129" spans="1:24">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row>
    <row r="130" spans="1:24">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row>
    <row r="131" spans="1:24">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row>
    <row r="132" spans="1:24">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row>
    <row r="133" spans="1:24">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row>
    <row r="134" spans="1:24">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row>
    <row r="135" spans="1:24">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row>
    <row r="136" spans="1:24">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row>
    <row r="137" spans="1:24">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row>
    <row r="138" spans="1:24">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row>
    <row r="139" spans="1:24">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row>
    <row r="140" spans="1:24">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row>
    <row r="141" spans="1:24">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row>
    <row r="142" spans="1:24">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row>
    <row r="143" spans="1:24">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row>
    <row r="144" spans="1:24">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row>
    <row r="145" spans="1:24">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row>
    <row r="146" spans="1:24">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row>
    <row r="147" spans="1:24">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row>
    <row r="148" spans="1:24">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row>
    <row r="149" spans="1:24">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row>
    <row r="150" spans="1:24">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row>
    <row r="151" spans="1:24">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row>
    <row r="152" spans="1:24">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row>
    <row r="153" spans="1:24">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row>
    <row r="154" spans="1:24">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row>
    <row r="155" spans="1:24">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row>
    <row r="156" spans="1:24">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row>
    <row r="157" spans="1:24">
      <c r="A157" s="36"/>
      <c r="B157" s="36"/>
      <c r="D157" s="36"/>
      <c r="E157" s="36"/>
      <c r="F157" s="36"/>
      <c r="G157" s="36"/>
      <c r="H157" s="36"/>
      <c r="I157" s="36"/>
      <c r="J157" s="36"/>
      <c r="K157" s="36"/>
      <c r="L157" s="36"/>
      <c r="M157" s="36"/>
      <c r="N157" s="36"/>
      <c r="O157" s="36"/>
      <c r="P157" s="36"/>
      <c r="Q157" s="36"/>
      <c r="R157" s="36"/>
      <c r="S157" s="36"/>
      <c r="T157" s="36"/>
      <c r="U157" s="36"/>
      <c r="V157" s="36"/>
      <c r="W157" s="36"/>
      <c r="X157" s="36"/>
    </row>
    <row r="158" spans="1:24">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row>
    <row r="159" spans="1:24">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row>
    <row r="160" spans="1:24">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row>
    <row r="161" spans="1:24">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row>
    <row r="162" spans="1:24">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row>
    <row r="163" spans="1:24">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row>
    <row r="164" spans="1:24">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row>
    <row r="165" spans="1:24">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row>
    <row r="166" spans="1:24">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row>
    <row r="167" spans="1:24">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row>
    <row r="168" spans="1:24">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row>
    <row r="169" spans="1:24">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row>
    <row r="170" spans="1:24">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row>
    <row r="171" spans="1:24">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row>
    <row r="172" spans="1:24">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row>
    <row r="173" spans="1:24">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row>
    <row r="174" spans="1:24">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row>
    <row r="175" spans="1:24">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row>
    <row r="176" spans="1:24">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row>
    <row r="177" spans="1:24">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row>
    <row r="178" spans="1:24">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row>
    <row r="179" spans="1:24">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row>
    <row r="180" spans="1:24">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row>
    <row r="181" spans="1:24">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row>
    <row r="182" spans="1:24">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row>
    <row r="183" spans="1:24">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row>
    <row r="184" spans="1:24">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row>
    <row r="185" spans="1:24">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row>
    <row r="186" spans="1:24">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row>
    <row r="187" spans="1:24">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row>
    <row r="188" spans="1:24">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row>
    <row r="189" spans="1:24">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row>
    <row r="190" spans="1:24">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row>
    <row r="191" spans="1:24">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row>
    <row r="192" spans="1:24">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row>
    <row r="193" spans="1:24">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row>
    <row r="194" spans="1:24">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row>
    <row r="195" spans="1:24">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row>
    <row r="196" spans="1:24">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row>
    <row r="197" spans="1:24">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row>
    <row r="198" spans="1:24">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row>
    <row r="199" spans="1:24">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row>
    <row r="200" spans="1:24">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row>
    <row r="201" spans="1:24">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row>
    <row r="202" spans="1:24">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row>
    <row r="203" spans="1:24">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row>
    <row r="204" spans="1:24">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row>
    <row r="205" spans="1:24">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row>
    <row r="206" spans="1:24">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row>
    <row r="207" spans="1:24">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row>
    <row r="208" spans="1:24">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row>
    <row r="209" spans="1:24">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row>
    <row r="210" spans="1:24">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row>
    <row r="211" spans="1:24">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row>
    <row r="212" spans="1:24">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row>
    <row r="213" spans="1:24">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row>
    <row r="214" spans="1:24">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row>
    <row r="215" spans="1:24">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row>
    <row r="216" spans="1:24">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row>
    <row r="217" spans="1:24">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row>
    <row r="218" spans="1:24">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row>
    <row r="219" spans="1:24">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row>
    <row r="220" spans="1:24">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row>
    <row r="221" spans="1:24">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row>
    <row r="222" spans="1:24">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row>
    <row r="223" spans="1:24">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row>
    <row r="224" spans="1:24">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row>
    <row r="225" spans="1:24">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row>
    <row r="226" spans="1:24">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row>
    <row r="227" spans="1:24">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row>
    <row r="228" spans="1:24">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row>
    <row r="229" spans="1:24">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row>
    <row r="230" spans="1:24">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row>
    <row r="231" spans="1:24">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row>
    <row r="232" spans="1:24">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row>
    <row r="233" spans="1:24">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row>
    <row r="234" spans="1:24">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row>
    <row r="235" spans="1:24">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row>
    <row r="236" spans="1:24">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row>
    <row r="237" spans="1:24">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row>
    <row r="238" spans="1:24">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row>
    <row r="239" spans="1:24">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row>
    <row r="240" spans="1:24">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row>
    <row r="241" spans="1:24">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row>
    <row r="242" spans="1:24">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row>
    <row r="243" spans="1:24">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row>
    <row r="244" spans="1:24">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row>
    <row r="245" spans="1:24">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row>
    <row r="246" spans="1:24">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row>
    <row r="247" spans="1:24">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row>
    <row r="248" spans="1:24">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row>
    <row r="249" spans="1:24">
      <c r="A249" s="36"/>
      <c r="B249" s="36"/>
      <c r="D249" s="36"/>
      <c r="E249" s="36"/>
      <c r="F249" s="36"/>
      <c r="G249" s="36"/>
      <c r="H249" s="36"/>
      <c r="I249" s="36"/>
      <c r="J249" s="36"/>
      <c r="K249" s="36"/>
      <c r="L249" s="36"/>
      <c r="M249" s="36"/>
      <c r="N249" s="36"/>
      <c r="O249" s="36"/>
      <c r="P249" s="36"/>
      <c r="Q249" s="36"/>
      <c r="R249" s="36"/>
      <c r="S249" s="36"/>
      <c r="T249" s="36"/>
      <c r="U249" s="36"/>
      <c r="V249" s="36"/>
      <c r="W249" s="36"/>
      <c r="X249" s="36"/>
    </row>
    <row r="250" spans="1:24">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row>
    <row r="251" spans="1:24">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row>
    <row r="252" spans="1:24">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row>
    <row r="253" spans="1:24">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row>
    <row r="254" spans="1:24">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row>
    <row r="255" spans="1:24">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row>
    <row r="256" spans="1:24">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row>
    <row r="257" spans="1:24">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row>
    <row r="258" spans="1:24">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row>
    <row r="259" spans="1:24">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row>
    <row r="260" spans="1:24">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row>
    <row r="261" spans="1:24">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row>
    <row r="262" spans="1:24">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row>
    <row r="263" spans="1:24">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row>
    <row r="264" spans="1:24">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row>
    <row r="265" spans="1:24">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row>
    <row r="266" spans="1:24">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row>
    <row r="267" spans="1:24">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row>
    <row r="268" spans="1:24">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row>
    <row r="269" spans="1:24">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row>
    <row r="270" spans="1:24">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row>
    <row r="271" spans="1:24">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row>
    <row r="272" spans="1:24">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row>
    <row r="273" spans="1:24">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row>
    <row r="274" spans="1:24">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row>
    <row r="275" spans="1:24">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row>
    <row r="276" spans="1:24">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row>
    <row r="277" spans="1:24">
      <c r="A277" s="36"/>
      <c r="B277" s="36"/>
      <c r="D277" s="36"/>
      <c r="E277" s="36"/>
      <c r="F277" s="36"/>
      <c r="G277" s="36"/>
      <c r="H277" s="36"/>
      <c r="I277" s="36"/>
      <c r="J277" s="36"/>
      <c r="K277" s="36"/>
      <c r="L277" s="36"/>
      <c r="M277" s="36"/>
      <c r="N277" s="36"/>
      <c r="O277" s="36"/>
      <c r="P277" s="36"/>
      <c r="Q277" s="36"/>
      <c r="R277" s="36"/>
      <c r="S277" s="36"/>
      <c r="T277" s="36"/>
      <c r="U277" s="36"/>
      <c r="V277" s="36"/>
      <c r="W277" s="36"/>
      <c r="X277" s="36"/>
    </row>
    <row r="278" spans="1:24">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row>
    <row r="279" spans="1:24">
      <c r="A279" s="36"/>
      <c r="B279" s="36"/>
      <c r="C279" s="36"/>
      <c r="D279" s="36"/>
      <c r="E279" s="36"/>
      <c r="F279" s="36"/>
      <c r="G279" s="36"/>
      <c r="H279" s="36"/>
      <c r="I279" s="36"/>
      <c r="J279" s="36"/>
      <c r="K279" s="36"/>
      <c r="L279" s="36"/>
      <c r="M279" s="36"/>
      <c r="N279" s="36"/>
      <c r="O279" s="36"/>
      <c r="Q279" s="36"/>
      <c r="R279" s="36"/>
      <c r="S279" s="36"/>
      <c r="T279" s="36"/>
      <c r="U279" s="36"/>
      <c r="V279" s="36"/>
      <c r="W279" s="36"/>
      <c r="X279" s="36"/>
    </row>
    <row r="280" spans="1:24">
      <c r="A280" s="36"/>
      <c r="B280" s="36"/>
      <c r="D280" s="36"/>
      <c r="E280" s="36"/>
      <c r="F280" s="36"/>
      <c r="G280" s="36"/>
      <c r="H280" s="36"/>
      <c r="I280" s="36"/>
      <c r="J280" s="36"/>
      <c r="K280" s="36"/>
      <c r="L280" s="36"/>
      <c r="M280" s="36"/>
      <c r="N280" s="36"/>
      <c r="O280" s="36"/>
      <c r="P280" s="36"/>
      <c r="Q280" s="36"/>
      <c r="R280" s="36"/>
      <c r="S280" s="36"/>
      <c r="T280" s="36"/>
      <c r="U280" s="36"/>
      <c r="V280" s="36"/>
      <c r="W280" s="36"/>
      <c r="X280" s="36"/>
    </row>
    <row r="281" spans="1:24">
      <c r="A281" s="36"/>
      <c r="B281" s="36"/>
      <c r="D281" s="36"/>
      <c r="E281" s="36"/>
      <c r="F281" s="36"/>
      <c r="G281" s="36"/>
      <c r="H281" s="36"/>
      <c r="I281" s="36"/>
      <c r="J281" s="36"/>
      <c r="K281" s="36"/>
      <c r="L281" s="36"/>
      <c r="M281" s="36"/>
      <c r="N281" s="36"/>
      <c r="O281" s="36"/>
      <c r="P281" s="36"/>
      <c r="Q281" s="36"/>
      <c r="R281" s="36"/>
      <c r="S281" s="36"/>
      <c r="T281" s="36"/>
      <c r="U281" s="36"/>
      <c r="V281" s="36"/>
      <c r="W281" s="36"/>
      <c r="X281" s="36"/>
    </row>
    <row r="282" spans="1:24">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row>
    <row r="283" spans="1:24">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row>
    <row r="284" spans="1:24">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row>
    <row r="285" spans="1:24">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row>
    <row r="286" spans="1:24">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row>
    <row r="287" spans="1:24">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row>
    <row r="288" spans="1:24">
      <c r="A288" s="36"/>
      <c r="B288" s="36"/>
      <c r="C288" s="36"/>
      <c r="D288" s="36"/>
      <c r="E288" s="36"/>
      <c r="F288" s="36"/>
      <c r="G288" s="36"/>
      <c r="H288" s="36"/>
      <c r="I288" s="36"/>
      <c r="J288" s="36"/>
      <c r="K288" s="36"/>
      <c r="L288" s="36"/>
      <c r="M288" s="36"/>
      <c r="N288" s="36"/>
      <c r="O288" s="36"/>
      <c r="Q288" s="36"/>
      <c r="R288" s="36"/>
      <c r="S288" s="36"/>
      <c r="T288" s="36"/>
      <c r="U288" s="36"/>
      <c r="V288" s="36"/>
      <c r="W288" s="36"/>
      <c r="X288" s="36"/>
    </row>
    <row r="289" spans="1:24">
      <c r="A289" s="36"/>
      <c r="B289" s="36"/>
      <c r="C289" s="36"/>
      <c r="D289" s="36"/>
      <c r="E289" s="36"/>
      <c r="F289" s="36"/>
      <c r="G289" s="36"/>
      <c r="H289" s="36"/>
      <c r="I289" s="36"/>
      <c r="J289" s="36"/>
      <c r="K289" s="36"/>
      <c r="L289" s="36"/>
      <c r="M289" s="36"/>
      <c r="N289" s="36"/>
      <c r="O289" s="36"/>
      <c r="Q289" s="36"/>
      <c r="R289" s="36"/>
      <c r="S289" s="36"/>
      <c r="T289" s="36"/>
      <c r="U289" s="36"/>
      <c r="V289" s="36"/>
      <c r="W289" s="36"/>
      <c r="X289" s="36"/>
    </row>
    <row r="290" spans="1:24">
      <c r="A290" s="36"/>
      <c r="B290" s="36"/>
      <c r="C290" s="36"/>
      <c r="D290" s="36"/>
      <c r="E290" s="36"/>
      <c r="F290" s="36"/>
      <c r="G290" s="36"/>
      <c r="H290" s="36"/>
      <c r="I290" s="36"/>
      <c r="J290" s="36"/>
      <c r="K290" s="36"/>
      <c r="L290" s="36"/>
      <c r="M290" s="36"/>
      <c r="N290" s="36"/>
      <c r="O290" s="36"/>
      <c r="Q290" s="36"/>
      <c r="R290" s="36"/>
      <c r="S290" s="36"/>
      <c r="T290" s="36"/>
      <c r="U290" s="36"/>
      <c r="V290" s="36"/>
      <c r="W290" s="36"/>
      <c r="X290" s="36"/>
    </row>
    <row r="291" spans="1:24">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row>
    <row r="292" spans="1:24">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row>
    <row r="293" spans="1:24">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row>
    <row r="294" spans="1:24">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row>
    <row r="295" spans="1:24">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row>
    <row r="296" spans="1:24">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row>
    <row r="297" spans="1:24">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row>
    <row r="298" spans="1:24">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row>
    <row r="299" spans="1:24">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row>
    <row r="300" spans="1:24">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row>
    <row r="301" spans="1:24">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row>
    <row r="302" spans="1:24">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row>
    <row r="303" spans="1:24">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row>
    <row r="304" spans="1:24">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row>
    <row r="305" spans="1:24">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row>
    <row r="306" spans="1:24">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row>
    <row r="307" spans="1:24">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row>
    <row r="308" spans="1:24">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row>
    <row r="309" spans="1:24">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row>
    <row r="310" spans="1:24">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row>
    <row r="311" spans="1:24">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row>
    <row r="312" spans="1:24">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row>
    <row r="313" spans="1:24">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row>
    <row r="314" spans="1:24">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row>
    <row r="315" spans="1:24">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row>
    <row r="316" spans="1:24">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row>
    <row r="317" spans="1:24">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row>
    <row r="318" spans="1:24">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row>
    <row r="319" spans="1:24">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row>
    <row r="320" spans="1:24">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row>
    <row r="321" spans="1:24">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row>
    <row r="322" spans="1:24">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row>
    <row r="323" spans="1:24">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row>
    <row r="324" spans="1:24">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row>
    <row r="325" spans="1:24">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row>
    <row r="326" spans="1:24">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row>
    <row r="327" spans="1:24">
      <c r="A327" s="36"/>
      <c r="B327" s="36"/>
      <c r="D327" s="36"/>
      <c r="E327" s="36"/>
      <c r="F327" s="36"/>
      <c r="G327" s="36"/>
      <c r="H327" s="36"/>
      <c r="I327" s="36"/>
      <c r="J327" s="36"/>
      <c r="K327" s="36"/>
      <c r="L327" s="36"/>
      <c r="M327" s="36"/>
      <c r="N327" s="36"/>
      <c r="O327" s="36"/>
      <c r="P327" s="36"/>
      <c r="Q327" s="36"/>
      <c r="R327" s="36"/>
      <c r="S327" s="36"/>
      <c r="T327" s="36"/>
      <c r="U327" s="36"/>
      <c r="V327" s="36"/>
      <c r="W327" s="36"/>
      <c r="X327" s="36"/>
    </row>
    <row r="328" spans="1:24">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row>
    <row r="329" spans="1:24">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row>
    <row r="330" spans="1:24">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row>
    <row r="331" spans="1:24">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row>
    <row r="332" spans="1:24">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row>
    <row r="333" spans="1:24">
      <c r="A333" s="36"/>
      <c r="B333" s="36"/>
      <c r="C333" s="36"/>
      <c r="D333" s="36"/>
      <c r="E333" s="36"/>
      <c r="F333" s="36"/>
      <c r="G333" s="36"/>
      <c r="H333" s="36"/>
      <c r="I333" s="36"/>
      <c r="J333" s="36"/>
      <c r="K333" s="36"/>
      <c r="L333" s="36"/>
      <c r="M333" s="36"/>
      <c r="N333" s="36"/>
      <c r="O333" s="36"/>
      <c r="Q333" s="36"/>
      <c r="R333" s="36"/>
      <c r="S333" s="36"/>
      <c r="T333" s="36"/>
      <c r="U333" s="36"/>
      <c r="V333" s="36"/>
      <c r="W333" s="36"/>
      <c r="X333" s="36"/>
    </row>
    <row r="334" spans="1:24">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row>
    <row r="335" spans="1:24">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row>
    <row r="336" spans="1:24">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row>
    <row r="337" spans="1:24">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row>
    <row r="338" spans="1:24">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row>
    <row r="339" spans="1:24">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row>
    <row r="340" spans="1:24">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row>
    <row r="341" spans="1:24">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row>
    <row r="342" spans="1:24">
      <c r="A342" s="36"/>
      <c r="B342" s="36"/>
      <c r="C342" s="36"/>
      <c r="D342" s="36"/>
      <c r="E342" s="36"/>
      <c r="F342" s="36"/>
      <c r="G342" s="36"/>
      <c r="H342" s="36"/>
      <c r="I342" s="36"/>
      <c r="J342" s="36"/>
      <c r="K342" s="36"/>
      <c r="L342" s="36"/>
      <c r="M342" s="36"/>
      <c r="N342" s="36"/>
      <c r="O342" s="36"/>
      <c r="Q342" s="36"/>
      <c r="R342" s="36"/>
      <c r="S342" s="36"/>
      <c r="T342" s="36"/>
      <c r="U342" s="36"/>
      <c r="V342" s="36"/>
      <c r="W342" s="36"/>
      <c r="X342" s="36"/>
    </row>
    <row r="343" spans="1:24">
      <c r="A343" s="36"/>
      <c r="B343" s="36"/>
      <c r="C343" s="36"/>
      <c r="D343" s="36"/>
      <c r="E343" s="36"/>
      <c r="F343" s="36"/>
      <c r="G343" s="36"/>
      <c r="H343" s="36"/>
      <c r="I343" s="36"/>
      <c r="J343" s="36"/>
      <c r="K343" s="36"/>
      <c r="L343" s="36"/>
      <c r="M343" s="36"/>
      <c r="N343" s="36"/>
      <c r="O343" s="36"/>
      <c r="Q343" s="36"/>
      <c r="R343" s="36"/>
      <c r="S343" s="36"/>
      <c r="T343" s="36"/>
      <c r="U343" s="36"/>
      <c r="V343" s="36"/>
      <c r="W343" s="36"/>
      <c r="X343" s="36"/>
    </row>
    <row r="344" spans="1:24">
      <c r="A344" s="36"/>
      <c r="B344" s="36"/>
      <c r="C344" s="36"/>
      <c r="D344" s="36"/>
      <c r="E344" s="36"/>
      <c r="F344" s="36"/>
      <c r="G344" s="36"/>
      <c r="H344" s="36"/>
      <c r="I344" s="36"/>
      <c r="J344" s="36"/>
      <c r="K344" s="36"/>
      <c r="L344" s="36"/>
      <c r="M344" s="36"/>
      <c r="N344" s="36"/>
      <c r="O344" s="36"/>
      <c r="Q344" s="36"/>
      <c r="R344" s="36"/>
      <c r="S344" s="36"/>
      <c r="T344" s="36"/>
      <c r="U344" s="36"/>
      <c r="V344" s="36"/>
      <c r="W344" s="36"/>
      <c r="X344" s="36"/>
    </row>
    <row r="345" spans="1:24">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row>
    <row r="346" spans="1:24">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row>
    <row r="347" spans="1:24">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row>
    <row r="348" spans="1:24">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row>
    <row r="349" spans="1:24">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row>
    <row r="350" spans="1:24">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row>
    <row r="351" spans="1:24">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row>
    <row r="352" spans="1:24">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row>
    <row r="353" spans="1:24">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row>
    <row r="354" spans="1:24">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row>
    <row r="355" spans="1:24">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row>
    <row r="356" spans="1:24">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row>
    <row r="357" spans="1:24">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row>
    <row r="358" spans="1:24">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row>
    <row r="359" spans="1:24">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row>
    <row r="360" spans="1:24">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row>
    <row r="361" spans="1:24">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row>
    <row r="362" spans="1:24">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row>
    <row r="363" spans="1:24">
      <c r="A363" s="36"/>
      <c r="B363" s="36"/>
      <c r="C363" s="36"/>
      <c r="D363" s="36"/>
      <c r="E363" s="36"/>
      <c r="F363" s="36"/>
      <c r="G363" s="36"/>
      <c r="H363" s="36"/>
      <c r="I363" s="36"/>
      <c r="J363" s="36"/>
      <c r="K363" s="36"/>
      <c r="L363" s="36"/>
      <c r="M363" s="36"/>
      <c r="N363" s="36"/>
      <c r="O363" s="36"/>
      <c r="Q363" s="36"/>
      <c r="R363" s="36"/>
      <c r="S363" s="36"/>
      <c r="T363" s="36"/>
      <c r="U363" s="36"/>
      <c r="V363" s="36"/>
      <c r="W363" s="36"/>
      <c r="X363" s="36"/>
    </row>
    <row r="364" spans="1:24">
      <c r="A364" s="36"/>
      <c r="B364" s="36"/>
      <c r="C364" s="36"/>
      <c r="D364" s="36"/>
      <c r="E364" s="36"/>
      <c r="F364" s="36"/>
      <c r="G364" s="36"/>
      <c r="H364" s="36"/>
      <c r="I364" s="36"/>
      <c r="J364" s="36"/>
      <c r="K364" s="36"/>
      <c r="L364" s="36"/>
      <c r="M364" s="36"/>
      <c r="N364" s="36"/>
      <c r="O364" s="36"/>
      <c r="Q364" s="36"/>
      <c r="R364" s="36"/>
      <c r="S364" s="36"/>
      <c r="T364" s="36"/>
      <c r="U364" s="36"/>
      <c r="V364" s="36"/>
      <c r="W364" s="36"/>
      <c r="X364" s="36"/>
    </row>
    <row r="365" spans="1:24">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row>
    <row r="366" spans="1:24">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row>
    <row r="367" spans="1:24">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row>
    <row r="368" spans="1:24">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row>
    <row r="369" spans="1:24">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row>
    <row r="370" spans="1:24">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row>
    <row r="371" spans="1:24">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row>
    <row r="372" spans="1:24">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row>
    <row r="373" spans="1:24">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row>
    <row r="374" spans="1:24">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row>
    <row r="375" spans="1:24">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row>
    <row r="376" spans="1:24">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row>
    <row r="377" spans="1:24">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row>
    <row r="378" spans="1:24">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row>
    <row r="379" spans="1:24">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row>
    <row r="380" spans="1:24">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row>
    <row r="381" spans="1:24">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row>
    <row r="382" spans="1:24">
      <c r="A382" s="36"/>
      <c r="B382" s="36"/>
      <c r="C382" s="36"/>
      <c r="D382" s="36"/>
      <c r="E382" s="36"/>
      <c r="F382" s="36"/>
      <c r="G382" s="36"/>
      <c r="H382" s="36"/>
      <c r="I382" s="36"/>
      <c r="J382" s="36"/>
      <c r="K382" s="36"/>
      <c r="L382" s="36"/>
      <c r="M382" s="36"/>
      <c r="N382" s="36"/>
      <c r="O382" s="36"/>
      <c r="Q382" s="36"/>
      <c r="R382" s="36"/>
      <c r="S382" s="36"/>
      <c r="T382" s="36"/>
      <c r="U382" s="36"/>
      <c r="V382" s="36"/>
      <c r="W382" s="36"/>
      <c r="X382" s="36"/>
    </row>
    <row r="383" spans="1:24">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row>
    <row r="384" spans="1:24">
      <c r="A384" s="36"/>
      <c r="B384" s="36"/>
      <c r="C384" s="36"/>
      <c r="D384" s="36"/>
      <c r="E384" s="36"/>
      <c r="F384" s="36"/>
      <c r="G384" s="36"/>
      <c r="H384" s="36"/>
      <c r="I384" s="36"/>
      <c r="J384" s="36"/>
      <c r="K384" s="36"/>
      <c r="L384" s="36"/>
      <c r="M384" s="36"/>
      <c r="N384" s="36"/>
      <c r="O384" s="36"/>
      <c r="Q384" s="36"/>
      <c r="R384" s="36"/>
      <c r="S384" s="36"/>
      <c r="T384" s="36"/>
      <c r="U384" s="36"/>
      <c r="V384" s="36"/>
      <c r="W384" s="36"/>
      <c r="X384" s="36"/>
    </row>
    <row r="385" spans="1:24">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row>
    <row r="386" spans="1:24">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row>
    <row r="387" spans="1:24">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row>
    <row r="388" spans="1:24">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row>
    <row r="389" spans="1:24">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row>
    <row r="390" spans="1:24">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row>
    <row r="391" spans="1:24">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row>
    <row r="392" spans="1:24">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row>
    <row r="393" spans="1:24">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row>
    <row r="394" spans="1:24">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row>
    <row r="395" spans="1:24">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row>
    <row r="396" spans="1:24">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row>
    <row r="397" spans="1:24">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row>
    <row r="398" spans="1:24">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row>
    <row r="399" spans="1:24">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row>
    <row r="400" spans="1:24">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row>
    <row r="401" spans="1:24">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row>
    <row r="402" spans="1:24">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row>
    <row r="403" spans="1:24">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row>
    <row r="404" spans="1:24">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row>
    <row r="405" spans="1:24">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row>
    <row r="406" spans="1:24">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row>
    <row r="407" spans="1:24">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row>
    <row r="408" spans="1:24">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row>
    <row r="409" spans="1:24">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row>
    <row r="410" spans="1:24">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row>
    <row r="411" spans="1:24">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row>
    <row r="412" spans="1:24">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row>
    <row r="413" spans="1:24">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row>
    <row r="414" spans="1:24">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row>
    <row r="415" spans="1:24">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row>
    <row r="416" spans="1:24">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row>
    <row r="417" spans="1:24">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row>
    <row r="418" spans="1:24">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row>
    <row r="419" spans="1:24">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row>
    <row r="420" spans="1:24">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row>
    <row r="421" spans="1:24">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row>
    <row r="422" spans="1:24">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row>
    <row r="423" spans="1:24">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row>
    <row r="424" spans="1:24">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row>
    <row r="425" spans="1:24">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row>
    <row r="426" spans="1:24">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row>
    <row r="427" spans="1:24">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row>
    <row r="428" spans="1:24">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row>
    <row r="429" spans="1:24">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row>
    <row r="430" spans="1:24">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row>
    <row r="431" spans="1:24">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row>
    <row r="432" spans="1:24">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row>
    <row r="433" spans="1:24">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row>
    <row r="434" spans="1:24">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row>
    <row r="435" spans="1:24">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row>
    <row r="436" spans="1:24">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row>
    <row r="437" spans="1:24">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row>
    <row r="438" spans="1:24">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row>
    <row r="439" spans="1:24">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row>
    <row r="440" spans="1:24">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row>
    <row r="441" spans="1:24">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row>
    <row r="442" spans="1:24">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row>
    <row r="443" spans="1:24">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row>
    <row r="444" spans="1:24">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row>
    <row r="445" spans="1:24">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row>
    <row r="446" spans="1:24">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row>
    <row r="447" spans="1:24">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row>
    <row r="448" spans="1:24">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row>
    <row r="449" spans="1:24">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row>
    <row r="450" spans="1:24">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row>
    <row r="451" spans="1:24">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row>
    <row r="452" spans="1:24">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row>
    <row r="453" spans="1:24">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row>
    <row r="454" spans="1:24">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row>
    <row r="455" spans="1:24">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row>
    <row r="456" spans="1:24">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row>
    <row r="457" spans="1:24">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row>
    <row r="458" spans="1:24">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row>
    <row r="459" spans="1:24">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row>
    <row r="460" spans="1:24">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row>
    <row r="461" spans="1:24">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row>
    <row r="462" spans="1:24">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row>
    <row r="463" spans="1:24">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row>
    <row r="464" spans="1:24">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row>
    <row r="465" spans="1:24">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row>
    <row r="466" spans="1:24">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row>
    <row r="467" spans="1:24">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row>
    <row r="468" spans="1:24">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row>
    <row r="469" spans="1:24">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row>
    <row r="470" spans="1:24">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row>
    <row r="471" spans="1:24">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row>
    <row r="472" spans="1:24">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row>
    <row r="473" spans="1:24">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row>
    <row r="474" spans="1:24">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row>
    <row r="475" spans="1:24">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row>
    <row r="476" spans="1:24">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row>
    <row r="477" spans="1:24">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row>
    <row r="478" spans="1:24">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row>
    <row r="479" spans="1:24">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row>
    <row r="480" spans="1:24">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row>
    <row r="481" spans="1:24">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row>
    <row r="482" spans="1:24">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row>
    <row r="483" spans="1:24">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row>
    <row r="484" spans="1:24">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row>
    <row r="485" spans="1:24">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row>
    <row r="486" spans="1:24">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row>
    <row r="487" spans="1:24">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row>
    <row r="488" spans="1:24">
      <c r="A488" s="36"/>
      <c r="B488" s="36"/>
      <c r="D488" s="36"/>
      <c r="E488" s="36"/>
      <c r="F488" s="36"/>
      <c r="G488" s="36"/>
      <c r="H488" s="36"/>
      <c r="I488" s="36"/>
      <c r="J488" s="36"/>
      <c r="K488" s="36"/>
      <c r="L488" s="36"/>
      <c r="M488" s="36"/>
      <c r="N488" s="36"/>
      <c r="O488" s="36"/>
      <c r="P488" s="36"/>
      <c r="Q488" s="36"/>
      <c r="R488" s="36"/>
      <c r="S488" s="36"/>
      <c r="T488" s="36"/>
      <c r="U488" s="36"/>
      <c r="V488" s="36"/>
      <c r="W488" s="36"/>
      <c r="X488" s="36"/>
    </row>
    <row r="489" spans="1:24">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row>
    <row r="490" spans="1:24">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row>
    <row r="491" spans="1:24">
      <c r="A491" s="36"/>
      <c r="B491" s="36"/>
      <c r="D491" s="36"/>
      <c r="E491" s="36"/>
      <c r="F491" s="36"/>
      <c r="G491" s="36"/>
      <c r="H491" s="36"/>
      <c r="I491" s="36"/>
      <c r="J491" s="36"/>
      <c r="K491" s="36"/>
      <c r="L491" s="36"/>
      <c r="M491" s="36"/>
      <c r="N491" s="36"/>
      <c r="O491" s="36"/>
      <c r="P491" s="36"/>
      <c r="Q491" s="36"/>
      <c r="R491" s="36"/>
      <c r="S491" s="36"/>
      <c r="T491" s="36"/>
      <c r="U491" s="36"/>
      <c r="V491" s="36"/>
      <c r="W491" s="36"/>
      <c r="X491" s="36"/>
    </row>
    <row r="492" spans="1:24">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row>
    <row r="493" spans="1:24">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row>
    <row r="494" spans="1:24">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row>
    <row r="495" spans="1:24">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row>
    <row r="496" spans="1:24">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row>
    <row r="497" spans="1:24">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row>
    <row r="498" spans="1:24">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row>
    <row r="499" spans="1:24">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row>
    <row r="500" spans="1:24">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row>
    <row r="501" spans="1:24">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row>
    <row r="502" spans="1:24">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row>
    <row r="503" spans="1:24">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row>
    <row r="504" spans="1:24">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row>
    <row r="3012" spans="31:38" s="119" customFormat="1">
      <c r="AE3012" s="119">
        <v>15200</v>
      </c>
      <c r="AF3012" s="119">
        <v>16700</v>
      </c>
      <c r="AG3012" s="119">
        <v>16700</v>
      </c>
      <c r="AH3012" s="119">
        <v>15800</v>
      </c>
      <c r="AI3012" s="119">
        <v>16300</v>
      </c>
      <c r="AJ3012" s="119">
        <v>17300</v>
      </c>
      <c r="AK3012" s="119">
        <v>16700</v>
      </c>
      <c r="AL3012" s="119">
        <v>15100</v>
      </c>
    </row>
    <row r="3013" spans="31:38" s="119" customFormat="1">
      <c r="AE3013" s="119">
        <v>15200</v>
      </c>
      <c r="AF3013" s="119">
        <v>16700</v>
      </c>
      <c r="AG3013" s="119">
        <v>16700</v>
      </c>
      <c r="AH3013" s="119">
        <v>15800</v>
      </c>
      <c r="AI3013" s="119">
        <v>16300</v>
      </c>
      <c r="AJ3013" s="119">
        <v>17300</v>
      </c>
      <c r="AK3013" s="119">
        <v>16700</v>
      </c>
      <c r="AL3013" s="119">
        <v>15100</v>
      </c>
    </row>
    <row r="3014" spans="31:38" s="119" customFormat="1">
      <c r="AE3014" s="119">
        <v>15200</v>
      </c>
      <c r="AF3014" s="119">
        <v>16700</v>
      </c>
      <c r="AG3014" s="119">
        <v>16700</v>
      </c>
      <c r="AH3014" s="119">
        <v>15800</v>
      </c>
      <c r="AI3014" s="119">
        <v>16300</v>
      </c>
      <c r="AJ3014" s="119">
        <v>17300</v>
      </c>
      <c r="AK3014" s="119">
        <v>16700</v>
      </c>
      <c r="AL3014" s="119">
        <v>15100</v>
      </c>
    </row>
    <row r="3015" spans="31:38" s="119" customFormat="1">
      <c r="AE3015" s="119">
        <v>15200</v>
      </c>
      <c r="AF3015" s="119">
        <v>16700</v>
      </c>
      <c r="AG3015" s="119">
        <v>16700</v>
      </c>
      <c r="AH3015" s="119">
        <v>15800</v>
      </c>
      <c r="AI3015" s="119">
        <v>16300</v>
      </c>
      <c r="AJ3015" s="119">
        <v>17300</v>
      </c>
      <c r="AK3015" s="119">
        <v>16700</v>
      </c>
      <c r="AL3015" s="119">
        <v>15100</v>
      </c>
    </row>
    <row r="3016" spans="31:38" s="119" customFormat="1">
      <c r="AE3016" s="119">
        <v>15200</v>
      </c>
      <c r="AF3016" s="119">
        <v>16700</v>
      </c>
      <c r="AG3016" s="119">
        <v>16700</v>
      </c>
      <c r="AH3016" s="119">
        <v>15800</v>
      </c>
      <c r="AI3016" s="119">
        <v>16300</v>
      </c>
      <c r="AJ3016" s="119">
        <v>17300</v>
      </c>
      <c r="AK3016" s="119">
        <v>16700</v>
      </c>
      <c r="AL3016" s="119">
        <v>15100</v>
      </c>
    </row>
    <row r="3017" spans="31:38" s="119" customFormat="1">
      <c r="AE3017" s="119">
        <v>15200</v>
      </c>
      <c r="AF3017" s="119">
        <v>16700</v>
      </c>
      <c r="AG3017" s="119">
        <v>16700</v>
      </c>
      <c r="AH3017" s="119">
        <v>15800</v>
      </c>
      <c r="AI3017" s="119">
        <v>16300</v>
      </c>
      <c r="AJ3017" s="119">
        <v>17300</v>
      </c>
      <c r="AK3017" s="119">
        <v>16700</v>
      </c>
      <c r="AL3017" s="119">
        <v>15100</v>
      </c>
    </row>
    <row r="3018" spans="31:38" s="119" customFormat="1">
      <c r="AE3018" s="119">
        <v>15200</v>
      </c>
      <c r="AF3018" s="119">
        <v>16700</v>
      </c>
      <c r="AG3018" s="119">
        <v>16700</v>
      </c>
      <c r="AH3018" s="119">
        <v>15800</v>
      </c>
      <c r="AI3018" s="119">
        <v>16300</v>
      </c>
      <c r="AJ3018" s="119">
        <v>17300</v>
      </c>
      <c r="AK3018" s="119">
        <v>16700</v>
      </c>
      <c r="AL3018" s="119">
        <v>15100</v>
      </c>
    </row>
    <row r="3019" spans="31:38" s="119" customFormat="1">
      <c r="AE3019" s="119">
        <v>15600</v>
      </c>
      <c r="AF3019" s="119">
        <v>17200</v>
      </c>
      <c r="AG3019" s="119">
        <v>17200</v>
      </c>
      <c r="AH3019" s="119">
        <v>16100</v>
      </c>
      <c r="AI3019" s="119">
        <v>16500</v>
      </c>
      <c r="AJ3019" s="119">
        <v>17500</v>
      </c>
      <c r="AK3019" s="119">
        <v>17200</v>
      </c>
      <c r="AL3019" s="119">
        <v>15400</v>
      </c>
    </row>
    <row r="3020" spans="31:38" s="119" customFormat="1">
      <c r="AE3020" s="119">
        <v>15600</v>
      </c>
      <c r="AF3020" s="119">
        <v>17200</v>
      </c>
      <c r="AG3020" s="119">
        <v>17200</v>
      </c>
      <c r="AH3020" s="119">
        <v>16100</v>
      </c>
      <c r="AI3020" s="119">
        <v>16500</v>
      </c>
      <c r="AJ3020" s="119">
        <v>17500</v>
      </c>
      <c r="AK3020" s="119">
        <v>17200</v>
      </c>
      <c r="AL3020" s="119">
        <v>15400</v>
      </c>
    </row>
    <row r="3021" spans="31:38" s="119" customFormat="1">
      <c r="AE3021" s="119">
        <v>16400</v>
      </c>
      <c r="AF3021" s="119">
        <v>18600</v>
      </c>
      <c r="AG3021" s="119">
        <v>18600</v>
      </c>
      <c r="AH3021" s="119">
        <v>16500</v>
      </c>
      <c r="AI3021" s="119">
        <v>17300</v>
      </c>
      <c r="AJ3021" s="119">
        <v>18300</v>
      </c>
      <c r="AK3021" s="119">
        <v>18600</v>
      </c>
      <c r="AL3021" s="119">
        <v>15800</v>
      </c>
    </row>
    <row r="3022" spans="31:38" s="119" customFormat="1">
      <c r="AE3022" s="119">
        <v>15600</v>
      </c>
      <c r="AF3022" s="119">
        <v>17200</v>
      </c>
      <c r="AG3022" s="119">
        <v>17200</v>
      </c>
      <c r="AH3022" s="119">
        <v>16100</v>
      </c>
      <c r="AI3022" s="119">
        <v>16500</v>
      </c>
      <c r="AJ3022" s="119">
        <v>17500</v>
      </c>
      <c r="AK3022" s="119">
        <v>17200</v>
      </c>
      <c r="AL3022" s="119">
        <v>15400</v>
      </c>
    </row>
    <row r="3023" spans="31:38" s="119" customFormat="1">
      <c r="AE3023" s="119">
        <v>15600</v>
      </c>
      <c r="AF3023" s="119">
        <v>17200</v>
      </c>
      <c r="AG3023" s="119">
        <v>17200</v>
      </c>
      <c r="AH3023" s="119">
        <v>16100</v>
      </c>
      <c r="AI3023" s="119">
        <v>16500</v>
      </c>
      <c r="AJ3023" s="119">
        <v>17500</v>
      </c>
      <c r="AK3023" s="119">
        <v>17200</v>
      </c>
      <c r="AL3023" s="119">
        <v>15400</v>
      </c>
    </row>
    <row r="3024" spans="31:38" s="119" customFormat="1">
      <c r="AE3024" s="119">
        <v>15600</v>
      </c>
      <c r="AF3024" s="119">
        <v>17200</v>
      </c>
      <c r="AG3024" s="119">
        <v>17200</v>
      </c>
      <c r="AH3024" s="119">
        <v>16100</v>
      </c>
      <c r="AI3024" s="119">
        <v>16500</v>
      </c>
      <c r="AJ3024" s="119">
        <v>17500</v>
      </c>
      <c r="AK3024" s="119">
        <v>17200</v>
      </c>
      <c r="AL3024" s="119">
        <v>15400</v>
      </c>
    </row>
    <row r="3025" spans="31:38" s="119" customFormat="1">
      <c r="AE3025" s="119">
        <v>15600</v>
      </c>
      <c r="AF3025" s="119">
        <v>17200</v>
      </c>
      <c r="AG3025" s="119">
        <v>17200</v>
      </c>
      <c r="AH3025" s="119">
        <v>16100</v>
      </c>
      <c r="AI3025" s="119">
        <v>16500</v>
      </c>
      <c r="AJ3025" s="119">
        <v>17500</v>
      </c>
      <c r="AK3025" s="119">
        <v>17200</v>
      </c>
      <c r="AL3025" s="119">
        <v>15400</v>
      </c>
    </row>
    <row r="3026" spans="31:38" s="119" customFormat="1">
      <c r="AE3026" s="119">
        <v>15600</v>
      </c>
      <c r="AF3026" s="119">
        <v>17200</v>
      </c>
      <c r="AG3026" s="119">
        <v>17200</v>
      </c>
      <c r="AH3026" s="119">
        <v>16100</v>
      </c>
      <c r="AI3026" s="119">
        <v>16500</v>
      </c>
      <c r="AJ3026" s="119">
        <v>17500</v>
      </c>
      <c r="AK3026" s="119">
        <v>17200</v>
      </c>
      <c r="AL3026" s="119">
        <v>15400</v>
      </c>
    </row>
    <row r="3027" spans="31:38" s="119" customFormat="1">
      <c r="AE3027" s="119">
        <v>15600</v>
      </c>
      <c r="AF3027" s="119">
        <v>17200</v>
      </c>
      <c r="AG3027" s="119">
        <v>17200</v>
      </c>
      <c r="AH3027" s="119">
        <v>16100</v>
      </c>
      <c r="AI3027" s="119">
        <v>16500</v>
      </c>
      <c r="AJ3027" s="119">
        <v>17500</v>
      </c>
      <c r="AK3027" s="119">
        <v>17200</v>
      </c>
      <c r="AL3027" s="119">
        <v>15400</v>
      </c>
    </row>
    <row r="3028" spans="31:38" s="119" customFormat="1">
      <c r="AE3028" s="119">
        <v>15600</v>
      </c>
      <c r="AF3028" s="119">
        <v>17200</v>
      </c>
      <c r="AG3028" s="119">
        <v>17200</v>
      </c>
      <c r="AH3028" s="119">
        <v>16100</v>
      </c>
      <c r="AI3028" s="119">
        <v>16500</v>
      </c>
      <c r="AJ3028" s="119">
        <v>17500</v>
      </c>
      <c r="AK3028" s="119">
        <v>17200</v>
      </c>
      <c r="AL3028" s="119">
        <v>15400</v>
      </c>
    </row>
    <row r="3029" spans="31:38" s="119" customFormat="1">
      <c r="AE3029" s="119">
        <v>15600</v>
      </c>
      <c r="AF3029" s="119">
        <v>17200</v>
      </c>
      <c r="AG3029" s="119">
        <v>17200</v>
      </c>
      <c r="AH3029" s="119">
        <v>16100</v>
      </c>
      <c r="AI3029" s="119">
        <v>16500</v>
      </c>
      <c r="AJ3029" s="119">
        <v>17500</v>
      </c>
      <c r="AK3029" s="119">
        <v>17200</v>
      </c>
      <c r="AL3029" s="119">
        <v>15400</v>
      </c>
    </row>
    <row r="3030" spans="31:38" s="119" customFormat="1">
      <c r="AE3030" s="119">
        <v>16000</v>
      </c>
      <c r="AF3030" s="119">
        <v>18100</v>
      </c>
      <c r="AG3030" s="119">
        <v>18100</v>
      </c>
      <c r="AH3030" s="119">
        <v>16300</v>
      </c>
      <c r="AI3030" s="119">
        <v>16900</v>
      </c>
      <c r="AJ3030" s="119">
        <v>17900</v>
      </c>
      <c r="AK3030" s="119">
        <v>18100</v>
      </c>
      <c r="AL3030" s="119">
        <v>15600</v>
      </c>
    </row>
    <row r="3031" spans="31:38" s="119" customFormat="1">
      <c r="AE3031" s="119">
        <v>16000</v>
      </c>
      <c r="AF3031" s="119">
        <v>18100</v>
      </c>
      <c r="AG3031" s="119">
        <v>18100</v>
      </c>
      <c r="AH3031" s="119">
        <v>16300</v>
      </c>
      <c r="AI3031" s="119">
        <v>16900</v>
      </c>
      <c r="AJ3031" s="119">
        <v>17900</v>
      </c>
      <c r="AK3031" s="119">
        <v>18100</v>
      </c>
      <c r="AL3031" s="119">
        <v>15600</v>
      </c>
    </row>
    <row r="3032" spans="31:38" s="119" customFormat="1">
      <c r="AE3032" s="119">
        <v>16000</v>
      </c>
      <c r="AF3032" s="119">
        <v>18100</v>
      </c>
      <c r="AG3032" s="119">
        <v>18100</v>
      </c>
      <c r="AH3032" s="119">
        <v>16300</v>
      </c>
      <c r="AI3032" s="119">
        <v>16900</v>
      </c>
      <c r="AJ3032" s="119">
        <v>17900</v>
      </c>
      <c r="AK3032" s="119">
        <v>18100</v>
      </c>
      <c r="AL3032" s="119">
        <v>15600</v>
      </c>
    </row>
    <row r="3033" spans="31:38" s="119" customFormat="1">
      <c r="AE3033" s="119">
        <v>16000</v>
      </c>
      <c r="AF3033" s="119">
        <v>18100</v>
      </c>
      <c r="AG3033" s="119">
        <v>18100</v>
      </c>
      <c r="AH3033" s="119">
        <v>16300</v>
      </c>
      <c r="AI3033" s="119">
        <v>16900</v>
      </c>
      <c r="AJ3033" s="119">
        <v>17900</v>
      </c>
      <c r="AK3033" s="119">
        <v>18100</v>
      </c>
      <c r="AL3033" s="119">
        <v>15600</v>
      </c>
    </row>
    <row r="3034" spans="31:38" s="119" customFormat="1">
      <c r="AE3034" s="119">
        <v>16000</v>
      </c>
      <c r="AF3034" s="119">
        <v>18100</v>
      </c>
      <c r="AG3034" s="119">
        <v>18100</v>
      </c>
      <c r="AH3034" s="119">
        <v>16300</v>
      </c>
      <c r="AI3034" s="119">
        <v>16900</v>
      </c>
      <c r="AJ3034" s="119">
        <v>17900</v>
      </c>
      <c r="AK3034" s="119">
        <v>18100</v>
      </c>
      <c r="AL3034" s="119">
        <v>15600</v>
      </c>
    </row>
    <row r="3035" spans="31:38" s="119" customFormat="1">
      <c r="AE3035" s="119">
        <v>16000</v>
      </c>
      <c r="AF3035" s="119">
        <v>18100</v>
      </c>
      <c r="AG3035" s="119">
        <v>18100</v>
      </c>
      <c r="AH3035" s="119">
        <v>16300</v>
      </c>
      <c r="AI3035" s="119">
        <v>16900</v>
      </c>
      <c r="AJ3035" s="119">
        <v>17900</v>
      </c>
      <c r="AK3035" s="119">
        <v>18100</v>
      </c>
      <c r="AL3035" s="119">
        <v>15600</v>
      </c>
    </row>
    <row r="3036" spans="31:38" s="119" customFormat="1">
      <c r="AE3036" s="119">
        <v>16400</v>
      </c>
      <c r="AF3036" s="119">
        <v>18600</v>
      </c>
      <c r="AG3036" s="119">
        <v>18600</v>
      </c>
      <c r="AH3036" s="119">
        <v>16500</v>
      </c>
      <c r="AI3036" s="119">
        <v>17300</v>
      </c>
      <c r="AJ3036" s="119">
        <v>18300</v>
      </c>
      <c r="AK3036" s="119">
        <v>18600</v>
      </c>
      <c r="AL3036" s="119">
        <v>15800</v>
      </c>
    </row>
    <row r="3037" spans="31:38" s="119" customFormat="1">
      <c r="AE3037" s="119">
        <v>17000</v>
      </c>
      <c r="AF3037" s="119">
        <v>18800</v>
      </c>
      <c r="AG3037" s="119">
        <v>18800</v>
      </c>
      <c r="AH3037" s="119">
        <v>17500</v>
      </c>
      <c r="AI3037" s="119">
        <v>17400</v>
      </c>
      <c r="AJ3037" s="119">
        <v>18400</v>
      </c>
      <c r="AK3037" s="119">
        <v>18800</v>
      </c>
      <c r="AL3037" s="119">
        <v>16800</v>
      </c>
    </row>
    <row r="3038" spans="31:38" s="119" customFormat="1">
      <c r="AE3038" s="119">
        <v>17000</v>
      </c>
      <c r="AF3038" s="119">
        <v>18800</v>
      </c>
      <c r="AG3038" s="119">
        <v>18800</v>
      </c>
      <c r="AH3038" s="119">
        <v>17500</v>
      </c>
      <c r="AI3038" s="119">
        <v>17400</v>
      </c>
      <c r="AJ3038" s="119">
        <v>18400</v>
      </c>
      <c r="AK3038" s="119">
        <v>18800</v>
      </c>
      <c r="AL3038" s="119">
        <v>16800</v>
      </c>
    </row>
    <row r="3039" spans="31:38" s="119" customFormat="1">
      <c r="AE3039" s="119">
        <v>17500</v>
      </c>
      <c r="AF3039" s="119">
        <v>19400</v>
      </c>
      <c r="AG3039" s="119">
        <v>19400</v>
      </c>
      <c r="AH3039" s="119">
        <v>18000</v>
      </c>
      <c r="AI3039" s="119">
        <v>18400</v>
      </c>
      <c r="AJ3039" s="119">
        <v>19400</v>
      </c>
      <c r="AK3039" s="119">
        <v>19400</v>
      </c>
      <c r="AL3039" s="119">
        <v>17300</v>
      </c>
    </row>
    <row r="3040" spans="31:38" s="119" customFormat="1">
      <c r="AE3040" s="119">
        <v>17500</v>
      </c>
      <c r="AF3040" s="119">
        <v>19400</v>
      </c>
      <c r="AG3040" s="119">
        <v>19400</v>
      </c>
      <c r="AH3040" s="119">
        <v>18000</v>
      </c>
      <c r="AI3040" s="119">
        <v>18400</v>
      </c>
      <c r="AJ3040" s="119">
        <v>19400</v>
      </c>
      <c r="AK3040" s="119">
        <v>19400</v>
      </c>
      <c r="AL3040" s="119">
        <v>17300</v>
      </c>
    </row>
    <row r="3041" spans="31:38" s="119" customFormat="1">
      <c r="AE3041" s="119">
        <v>19900</v>
      </c>
      <c r="AF3041" s="119">
        <v>22200</v>
      </c>
      <c r="AG3041" s="119">
        <v>22200</v>
      </c>
      <c r="AH3041" s="119">
        <v>19450</v>
      </c>
      <c r="AI3041" s="119">
        <v>20100</v>
      </c>
      <c r="AJ3041" s="119">
        <v>21100</v>
      </c>
      <c r="AK3041" s="119">
        <v>22200</v>
      </c>
      <c r="AL3041" s="119">
        <v>18750</v>
      </c>
    </row>
    <row r="3042" spans="31:38" s="119" customFormat="1">
      <c r="AE3042" s="119">
        <v>19900</v>
      </c>
      <c r="AF3042" s="119">
        <v>22200</v>
      </c>
      <c r="AG3042" s="119">
        <v>22200</v>
      </c>
      <c r="AH3042" s="119">
        <v>19450</v>
      </c>
      <c r="AI3042" s="119">
        <v>20100</v>
      </c>
      <c r="AJ3042" s="119">
        <v>21100</v>
      </c>
      <c r="AK3042" s="119">
        <v>22200</v>
      </c>
      <c r="AL3042" s="119">
        <v>18750</v>
      </c>
    </row>
    <row r="3043" spans="31:38" s="119" customFormat="1">
      <c r="AE3043" s="119">
        <v>15200</v>
      </c>
      <c r="AF3043" s="119">
        <v>16700</v>
      </c>
      <c r="AG3043" s="119">
        <v>16700</v>
      </c>
      <c r="AH3043" s="119">
        <v>15800</v>
      </c>
      <c r="AI3043" s="119">
        <v>16300</v>
      </c>
      <c r="AJ3043" s="119">
        <v>17300</v>
      </c>
      <c r="AK3043" s="119">
        <v>16700</v>
      </c>
      <c r="AL3043" s="119">
        <v>15100</v>
      </c>
    </row>
    <row r="3044" spans="31:38" s="119" customFormat="1">
      <c r="AE3044" s="119">
        <v>15200</v>
      </c>
      <c r="AF3044" s="119">
        <v>16700</v>
      </c>
      <c r="AG3044" s="119">
        <v>16700</v>
      </c>
      <c r="AH3044" s="119">
        <v>15800</v>
      </c>
      <c r="AI3044" s="119">
        <v>16300</v>
      </c>
      <c r="AJ3044" s="119">
        <v>17300</v>
      </c>
      <c r="AK3044" s="119">
        <v>16700</v>
      </c>
      <c r="AL3044" s="119">
        <v>15100</v>
      </c>
    </row>
    <row r="3045" spans="31:38" s="119" customFormat="1">
      <c r="AE3045" s="119">
        <v>15200</v>
      </c>
      <c r="AF3045" s="119">
        <v>16700</v>
      </c>
      <c r="AG3045" s="119">
        <v>16700</v>
      </c>
      <c r="AH3045" s="119">
        <v>15800</v>
      </c>
      <c r="AI3045" s="119">
        <v>16300</v>
      </c>
      <c r="AJ3045" s="119">
        <v>17300</v>
      </c>
      <c r="AK3045" s="119">
        <v>16700</v>
      </c>
      <c r="AL3045" s="119">
        <v>15100</v>
      </c>
    </row>
    <row r="3046" spans="31:38" s="119" customFormat="1">
      <c r="AE3046" s="119">
        <v>15200</v>
      </c>
      <c r="AF3046" s="119">
        <v>16700</v>
      </c>
      <c r="AG3046" s="119">
        <v>16700</v>
      </c>
      <c r="AH3046" s="119">
        <v>15800</v>
      </c>
      <c r="AI3046" s="119">
        <v>16300</v>
      </c>
      <c r="AJ3046" s="119">
        <v>17300</v>
      </c>
      <c r="AK3046" s="119">
        <v>16700</v>
      </c>
      <c r="AL3046" s="119">
        <v>15100</v>
      </c>
    </row>
    <row r="3047" spans="31:38" s="119" customFormat="1">
      <c r="AE3047" s="119">
        <v>15200</v>
      </c>
      <c r="AF3047" s="119">
        <v>16700</v>
      </c>
      <c r="AG3047" s="119">
        <v>16700</v>
      </c>
      <c r="AH3047" s="119">
        <v>15800</v>
      </c>
      <c r="AI3047" s="119">
        <v>16300</v>
      </c>
      <c r="AJ3047" s="119">
        <v>17300</v>
      </c>
      <c r="AK3047" s="119">
        <v>16700</v>
      </c>
      <c r="AL3047" s="119">
        <v>15100</v>
      </c>
    </row>
    <row r="3048" spans="31:38" s="119" customFormat="1">
      <c r="AE3048" s="119">
        <v>15200</v>
      </c>
      <c r="AF3048" s="119">
        <v>16700</v>
      </c>
      <c r="AG3048" s="119">
        <v>16700</v>
      </c>
      <c r="AH3048" s="119">
        <v>15800</v>
      </c>
      <c r="AI3048" s="119">
        <v>16300</v>
      </c>
      <c r="AJ3048" s="119">
        <v>17300</v>
      </c>
      <c r="AK3048" s="119">
        <v>16700</v>
      </c>
      <c r="AL3048" s="119">
        <v>15100</v>
      </c>
    </row>
    <row r="3049" spans="31:38" s="119" customFormat="1">
      <c r="AE3049" s="119">
        <v>15200</v>
      </c>
      <c r="AF3049" s="119">
        <v>16700</v>
      </c>
      <c r="AG3049" s="119">
        <v>16700</v>
      </c>
      <c r="AH3049" s="119">
        <v>15800</v>
      </c>
      <c r="AI3049" s="119">
        <v>16300</v>
      </c>
      <c r="AJ3049" s="119">
        <v>17300</v>
      </c>
      <c r="AK3049" s="119">
        <v>16700</v>
      </c>
      <c r="AL3049" s="119">
        <v>15100</v>
      </c>
    </row>
    <row r="3050" spans="31:38" s="119" customFormat="1">
      <c r="AE3050" s="119">
        <v>15600</v>
      </c>
      <c r="AF3050" s="119">
        <v>17200</v>
      </c>
      <c r="AG3050" s="119">
        <v>17200</v>
      </c>
      <c r="AH3050" s="119">
        <v>16100</v>
      </c>
      <c r="AI3050" s="119">
        <v>16500</v>
      </c>
      <c r="AJ3050" s="119">
        <v>17500</v>
      </c>
      <c r="AK3050" s="119">
        <v>17200</v>
      </c>
      <c r="AL3050" s="119">
        <v>15400</v>
      </c>
    </row>
    <row r="3051" spans="31:38" s="119" customFormat="1">
      <c r="AE3051" s="119">
        <v>15600</v>
      </c>
      <c r="AF3051" s="119">
        <v>17200</v>
      </c>
      <c r="AG3051" s="119">
        <v>17200</v>
      </c>
      <c r="AH3051" s="119">
        <v>16100</v>
      </c>
      <c r="AI3051" s="119">
        <v>16500</v>
      </c>
      <c r="AJ3051" s="119">
        <v>17500</v>
      </c>
      <c r="AK3051" s="119">
        <v>17200</v>
      </c>
      <c r="AL3051" s="119">
        <v>15400</v>
      </c>
    </row>
    <row r="3052" spans="31:38" s="119" customFormat="1">
      <c r="AE3052" s="119">
        <v>19900</v>
      </c>
      <c r="AF3052" s="119">
        <v>22200</v>
      </c>
      <c r="AG3052" s="119">
        <v>22200</v>
      </c>
      <c r="AH3052" s="119">
        <v>19450</v>
      </c>
      <c r="AI3052" s="119">
        <v>20100</v>
      </c>
      <c r="AJ3052" s="119">
        <v>21100</v>
      </c>
      <c r="AK3052" s="119">
        <v>22200</v>
      </c>
      <c r="AL3052" s="119">
        <v>18750</v>
      </c>
    </row>
    <row r="3053" spans="31:38" s="119" customFormat="1">
      <c r="AE3053" s="119">
        <v>15600</v>
      </c>
      <c r="AF3053" s="119">
        <v>17200</v>
      </c>
      <c r="AG3053" s="119">
        <v>17200</v>
      </c>
      <c r="AH3053" s="119">
        <v>16100</v>
      </c>
      <c r="AI3053" s="119">
        <v>16500</v>
      </c>
      <c r="AJ3053" s="119">
        <v>17500</v>
      </c>
      <c r="AK3053" s="119">
        <v>17200</v>
      </c>
      <c r="AL3053" s="119">
        <v>15400</v>
      </c>
    </row>
    <row r="3054" spans="31:38" s="119" customFormat="1">
      <c r="AE3054" s="119">
        <v>15600</v>
      </c>
      <c r="AF3054" s="119">
        <v>17200</v>
      </c>
      <c r="AG3054" s="119">
        <v>17200</v>
      </c>
      <c r="AH3054" s="119">
        <v>16100</v>
      </c>
      <c r="AI3054" s="119">
        <v>16500</v>
      </c>
      <c r="AJ3054" s="119">
        <v>17500</v>
      </c>
      <c r="AK3054" s="119">
        <v>17200</v>
      </c>
      <c r="AL3054" s="119">
        <v>15400</v>
      </c>
    </row>
    <row r="3055" spans="31:38" s="119" customFormat="1">
      <c r="AE3055" s="119">
        <v>15600</v>
      </c>
      <c r="AF3055" s="119">
        <v>17200</v>
      </c>
      <c r="AG3055" s="119">
        <v>17200</v>
      </c>
      <c r="AH3055" s="119">
        <v>16100</v>
      </c>
      <c r="AI3055" s="119">
        <v>16500</v>
      </c>
      <c r="AJ3055" s="119">
        <v>17500</v>
      </c>
      <c r="AK3055" s="119">
        <v>17200</v>
      </c>
      <c r="AL3055" s="119">
        <v>15400</v>
      </c>
    </row>
    <row r="3056" spans="31:38" s="119" customFormat="1">
      <c r="AE3056" s="119">
        <v>16000</v>
      </c>
      <c r="AF3056" s="119">
        <v>18100</v>
      </c>
      <c r="AG3056" s="119">
        <v>18100</v>
      </c>
      <c r="AH3056" s="119">
        <v>16300</v>
      </c>
      <c r="AI3056" s="119">
        <v>16900</v>
      </c>
      <c r="AJ3056" s="119">
        <v>17900</v>
      </c>
      <c r="AK3056" s="119">
        <v>18100</v>
      </c>
      <c r="AL3056" s="119">
        <v>15600</v>
      </c>
    </row>
    <row r="3057" spans="31:38" s="119" customFormat="1">
      <c r="AE3057" s="119">
        <v>16000</v>
      </c>
      <c r="AF3057" s="119">
        <v>18100</v>
      </c>
      <c r="AG3057" s="119">
        <v>18100</v>
      </c>
      <c r="AH3057" s="119">
        <v>16300</v>
      </c>
      <c r="AI3057" s="119">
        <v>16900</v>
      </c>
      <c r="AJ3057" s="119">
        <v>17900</v>
      </c>
      <c r="AK3057" s="119">
        <v>18100</v>
      </c>
      <c r="AL3057" s="119">
        <v>15600</v>
      </c>
    </row>
    <row r="3058" spans="31:38" s="119" customFormat="1">
      <c r="AE3058" s="119">
        <v>15600</v>
      </c>
      <c r="AF3058" s="119">
        <v>17200</v>
      </c>
      <c r="AG3058" s="119">
        <v>17200</v>
      </c>
      <c r="AH3058" s="119">
        <v>16100</v>
      </c>
      <c r="AI3058" s="119">
        <v>16500</v>
      </c>
      <c r="AJ3058" s="119">
        <v>17500</v>
      </c>
      <c r="AK3058" s="119">
        <v>17200</v>
      </c>
      <c r="AL3058" s="119">
        <v>15400</v>
      </c>
    </row>
    <row r="3059" spans="31:38" s="119" customFormat="1">
      <c r="AE3059" s="119">
        <v>15600</v>
      </c>
      <c r="AF3059" s="119">
        <v>17200</v>
      </c>
      <c r="AG3059" s="119">
        <v>17200</v>
      </c>
      <c r="AH3059" s="119">
        <v>16100</v>
      </c>
      <c r="AI3059" s="119">
        <v>16500</v>
      </c>
      <c r="AJ3059" s="119">
        <v>17500</v>
      </c>
      <c r="AK3059" s="119">
        <v>17200</v>
      </c>
      <c r="AL3059" s="119">
        <v>15400</v>
      </c>
    </row>
    <row r="3060" spans="31:38" s="119" customFormat="1">
      <c r="AE3060" s="119">
        <v>15600</v>
      </c>
      <c r="AF3060" s="119">
        <v>17200</v>
      </c>
      <c r="AG3060" s="119">
        <v>17200</v>
      </c>
      <c r="AH3060" s="119">
        <v>16100</v>
      </c>
      <c r="AI3060" s="119">
        <v>16500</v>
      </c>
      <c r="AJ3060" s="119">
        <v>17500</v>
      </c>
      <c r="AK3060" s="119">
        <v>17200</v>
      </c>
      <c r="AL3060" s="119">
        <v>15400</v>
      </c>
    </row>
    <row r="3061" spans="31:38" s="119" customFormat="1">
      <c r="AE3061" s="119">
        <v>15200</v>
      </c>
      <c r="AF3061" s="119">
        <v>16700</v>
      </c>
      <c r="AG3061" s="119">
        <v>16700</v>
      </c>
      <c r="AH3061" s="119">
        <v>15800</v>
      </c>
      <c r="AI3061" s="119">
        <v>16300</v>
      </c>
      <c r="AJ3061" s="119">
        <v>17300</v>
      </c>
      <c r="AK3061" s="119">
        <v>16700</v>
      </c>
      <c r="AL3061" s="119">
        <v>15100</v>
      </c>
    </row>
    <row r="3062" spans="31:38" s="119" customFormat="1">
      <c r="AE3062" s="119">
        <v>15200</v>
      </c>
      <c r="AF3062" s="119">
        <v>16700</v>
      </c>
      <c r="AG3062" s="119">
        <v>16700</v>
      </c>
      <c r="AH3062" s="119">
        <v>15800</v>
      </c>
      <c r="AI3062" s="119">
        <v>16300</v>
      </c>
      <c r="AJ3062" s="119">
        <v>17300</v>
      </c>
      <c r="AK3062" s="119">
        <v>16700</v>
      </c>
      <c r="AL3062" s="119">
        <v>15100</v>
      </c>
    </row>
    <row r="3063" spans="31:38" s="119" customFormat="1">
      <c r="AE3063" s="119">
        <v>15600</v>
      </c>
      <c r="AF3063" s="119">
        <v>17200</v>
      </c>
      <c r="AG3063" s="119">
        <v>17200</v>
      </c>
      <c r="AH3063" s="119">
        <v>16100</v>
      </c>
      <c r="AI3063" s="119">
        <v>16500</v>
      </c>
      <c r="AJ3063" s="119">
        <v>17500</v>
      </c>
      <c r="AK3063" s="119">
        <v>17200</v>
      </c>
      <c r="AL3063" s="119">
        <v>15400</v>
      </c>
    </row>
    <row r="3064" spans="31:38" s="119" customFormat="1">
      <c r="AE3064" s="119">
        <v>15200</v>
      </c>
      <c r="AF3064" s="119">
        <v>16700</v>
      </c>
      <c r="AG3064" s="119">
        <v>16700</v>
      </c>
      <c r="AH3064" s="119">
        <v>15800</v>
      </c>
      <c r="AI3064" s="119">
        <v>16300</v>
      </c>
      <c r="AJ3064" s="119">
        <v>17300</v>
      </c>
      <c r="AK3064" s="119">
        <v>16700</v>
      </c>
      <c r="AL3064" s="119">
        <v>15100</v>
      </c>
    </row>
    <row r="3065" spans="31:38" s="119" customFormat="1">
      <c r="AE3065" s="119">
        <v>15200</v>
      </c>
      <c r="AF3065" s="119">
        <v>16700</v>
      </c>
      <c r="AG3065" s="119">
        <v>16700</v>
      </c>
      <c r="AH3065" s="119">
        <v>15800</v>
      </c>
      <c r="AI3065" s="119">
        <v>16300</v>
      </c>
      <c r="AJ3065" s="119">
        <v>17300</v>
      </c>
      <c r="AK3065" s="119">
        <v>16700</v>
      </c>
      <c r="AL3065" s="119">
        <v>15100</v>
      </c>
    </row>
    <row r="3066" spans="31:38" s="119" customFormat="1">
      <c r="AE3066" s="119">
        <v>15600</v>
      </c>
      <c r="AF3066" s="119">
        <v>16700</v>
      </c>
      <c r="AG3066" s="119">
        <v>16700</v>
      </c>
      <c r="AH3066" s="119">
        <v>16100</v>
      </c>
      <c r="AI3066" s="119">
        <v>16300</v>
      </c>
      <c r="AJ3066" s="119">
        <v>17300</v>
      </c>
      <c r="AK3066" s="119">
        <v>16700</v>
      </c>
      <c r="AL3066" s="119">
        <v>15400</v>
      </c>
    </row>
    <row r="3067" spans="31:38" s="119" customFormat="1">
      <c r="AE3067" s="119">
        <v>15600</v>
      </c>
      <c r="AF3067" s="119">
        <v>16700</v>
      </c>
      <c r="AG3067" s="119">
        <v>16700</v>
      </c>
      <c r="AH3067" s="119">
        <v>16100</v>
      </c>
      <c r="AI3067" s="119">
        <v>16500</v>
      </c>
      <c r="AJ3067" s="119">
        <v>17500</v>
      </c>
      <c r="AK3067" s="119">
        <v>16700</v>
      </c>
      <c r="AL3067" s="119">
        <v>15400</v>
      </c>
    </row>
    <row r="3068" spans="31:38" s="119" customFormat="1">
      <c r="AE3068" s="119">
        <v>-99999999999</v>
      </c>
      <c r="AF3068" s="119">
        <v>-99999999999</v>
      </c>
      <c r="AG3068" s="119">
        <v>-99999999999</v>
      </c>
      <c r="AH3068" s="119">
        <v>-99999999999</v>
      </c>
      <c r="AI3068" s="119">
        <v>-99999999999</v>
      </c>
      <c r="AJ3068" s="119">
        <v>-99999999999</v>
      </c>
      <c r="AK3068" s="119">
        <v>-99999999999</v>
      </c>
      <c r="AL3068" s="119">
        <v>-99999999999</v>
      </c>
    </row>
    <row r="3069" spans="31:38" s="119" customFormat="1">
      <c r="AE3069" s="119">
        <v>16000</v>
      </c>
      <c r="AF3069" s="119">
        <v>18100</v>
      </c>
      <c r="AG3069" s="119">
        <v>18100</v>
      </c>
      <c r="AH3069" s="119">
        <v>16300</v>
      </c>
      <c r="AI3069" s="119">
        <v>16900</v>
      </c>
      <c r="AJ3069" s="119">
        <v>17900</v>
      </c>
      <c r="AK3069" s="119">
        <v>18100</v>
      </c>
      <c r="AL3069" s="119">
        <v>15600</v>
      </c>
    </row>
    <row r="3070" spans="31:38" s="119" customFormat="1">
      <c r="AE3070" s="119">
        <v>15600</v>
      </c>
      <c r="AF3070" s="119">
        <v>17200</v>
      </c>
      <c r="AG3070" s="119">
        <v>17200</v>
      </c>
      <c r="AH3070" s="119">
        <v>16100</v>
      </c>
      <c r="AI3070" s="119">
        <v>16500</v>
      </c>
      <c r="AJ3070" s="119">
        <v>17500</v>
      </c>
      <c r="AK3070" s="119">
        <v>17200</v>
      </c>
      <c r="AL3070" s="119">
        <v>15400</v>
      </c>
    </row>
    <row r="3071" spans="31:38" s="119" customFormat="1">
      <c r="AE3071" s="119">
        <v>15600</v>
      </c>
      <c r="AF3071" s="119">
        <v>17200</v>
      </c>
      <c r="AG3071" s="119">
        <v>17200</v>
      </c>
      <c r="AH3071" s="119">
        <v>16100</v>
      </c>
      <c r="AI3071" s="119">
        <v>16500</v>
      </c>
      <c r="AJ3071" s="119">
        <v>17500</v>
      </c>
      <c r="AK3071" s="119">
        <v>17200</v>
      </c>
      <c r="AL3071" s="119">
        <v>15400</v>
      </c>
    </row>
    <row r="3072" spans="31:38" s="119" customFormat="1">
      <c r="AE3072" s="119">
        <v>16000</v>
      </c>
      <c r="AF3072" s="119">
        <v>18100</v>
      </c>
      <c r="AG3072" s="119">
        <v>18100</v>
      </c>
      <c r="AH3072" s="119">
        <v>16300</v>
      </c>
      <c r="AI3072" s="119">
        <v>16900</v>
      </c>
      <c r="AJ3072" s="119">
        <v>17900</v>
      </c>
      <c r="AK3072" s="119">
        <v>18100</v>
      </c>
      <c r="AL3072" s="119">
        <v>15600</v>
      </c>
    </row>
    <row r="3073" spans="31:38" s="119" customFormat="1">
      <c r="AE3073" s="119">
        <v>15600</v>
      </c>
      <c r="AF3073" s="119">
        <v>17200</v>
      </c>
      <c r="AG3073" s="119">
        <v>17200</v>
      </c>
      <c r="AH3073" s="119">
        <v>16100</v>
      </c>
      <c r="AI3073" s="119">
        <v>16500</v>
      </c>
      <c r="AJ3073" s="119">
        <v>17500</v>
      </c>
      <c r="AK3073" s="119">
        <v>17200</v>
      </c>
      <c r="AL3073" s="119">
        <v>15400</v>
      </c>
    </row>
    <row r="3074" spans="31:38" s="119" customFormat="1">
      <c r="AE3074" s="119">
        <v>15600</v>
      </c>
      <c r="AF3074" s="119">
        <v>17200</v>
      </c>
      <c r="AG3074" s="119">
        <v>17200</v>
      </c>
      <c r="AH3074" s="119">
        <v>16100</v>
      </c>
      <c r="AI3074" s="119">
        <v>16500</v>
      </c>
      <c r="AJ3074" s="119">
        <v>17500</v>
      </c>
      <c r="AK3074" s="119">
        <v>17200</v>
      </c>
      <c r="AL3074" s="119">
        <v>15400</v>
      </c>
    </row>
    <row r="3075" spans="31:38" s="119" customFormat="1">
      <c r="AE3075" s="119">
        <v>16000</v>
      </c>
      <c r="AF3075" s="119">
        <v>18100</v>
      </c>
      <c r="AG3075" s="119">
        <v>18100</v>
      </c>
      <c r="AH3075" s="119">
        <v>16300</v>
      </c>
      <c r="AI3075" s="119">
        <v>16900</v>
      </c>
      <c r="AJ3075" s="119">
        <v>17900</v>
      </c>
      <c r="AK3075" s="119">
        <v>18100</v>
      </c>
      <c r="AL3075" s="119">
        <v>15600</v>
      </c>
    </row>
    <row r="3076" spans="31:38" s="119" customFormat="1">
      <c r="AE3076" s="119">
        <v>16700</v>
      </c>
      <c r="AF3076" s="119">
        <v>19200</v>
      </c>
      <c r="AG3076" s="119">
        <v>19200</v>
      </c>
      <c r="AH3076" s="119">
        <v>17200</v>
      </c>
      <c r="AI3076" s="119">
        <v>17600</v>
      </c>
      <c r="AJ3076" s="119">
        <v>18600</v>
      </c>
      <c r="AK3076" s="119">
        <v>19200</v>
      </c>
      <c r="AL3076" s="119">
        <v>16500</v>
      </c>
    </row>
    <row r="3077" spans="31:38" s="119" customFormat="1">
      <c r="AE3077" s="119">
        <v>17000</v>
      </c>
      <c r="AF3077" s="119">
        <v>18800</v>
      </c>
      <c r="AG3077" s="119">
        <v>18800</v>
      </c>
      <c r="AH3077" s="119">
        <v>17500</v>
      </c>
      <c r="AI3077" s="119">
        <v>17400</v>
      </c>
      <c r="AJ3077" s="119">
        <v>18400</v>
      </c>
      <c r="AK3077" s="119">
        <v>18800</v>
      </c>
      <c r="AL3077" s="119">
        <v>16800</v>
      </c>
    </row>
    <row r="3078" spans="31:38" s="119" customFormat="1">
      <c r="AE3078" s="119">
        <v>17000</v>
      </c>
      <c r="AF3078" s="119">
        <v>18800</v>
      </c>
      <c r="AG3078" s="119">
        <v>18800</v>
      </c>
      <c r="AH3078" s="119">
        <v>17500</v>
      </c>
      <c r="AI3078" s="119">
        <v>17400</v>
      </c>
      <c r="AJ3078" s="119">
        <v>18400</v>
      </c>
      <c r="AK3078" s="119">
        <v>18800</v>
      </c>
      <c r="AL3078" s="119">
        <v>16800</v>
      </c>
    </row>
    <row r="3079" spans="31:38" s="119" customFormat="1">
      <c r="AE3079" s="119">
        <v>16000</v>
      </c>
      <c r="AF3079" s="119">
        <v>18100</v>
      </c>
      <c r="AG3079" s="119">
        <v>18100</v>
      </c>
      <c r="AH3079" s="119">
        <v>16300</v>
      </c>
      <c r="AI3079" s="119">
        <v>16900</v>
      </c>
      <c r="AJ3079" s="119">
        <v>17900</v>
      </c>
      <c r="AK3079" s="119">
        <v>18100</v>
      </c>
      <c r="AL3079" s="119">
        <v>15600</v>
      </c>
    </row>
    <row r="3080" spans="31:38" s="119" customFormat="1">
      <c r="AE3080" s="119">
        <v>17100</v>
      </c>
      <c r="AF3080" s="119">
        <v>19200</v>
      </c>
      <c r="AG3080" s="119">
        <v>19200</v>
      </c>
      <c r="AH3080" s="119">
        <v>17900</v>
      </c>
      <c r="AI3080" s="119">
        <v>18300</v>
      </c>
      <c r="AJ3080" s="119">
        <v>-99999999999</v>
      </c>
      <c r="AK3080" s="119">
        <v>19200</v>
      </c>
      <c r="AL3080" s="119">
        <v>17200</v>
      </c>
    </row>
    <row r="3081" spans="31:38" s="119" customFormat="1">
      <c r="AE3081" s="119">
        <v>15600</v>
      </c>
      <c r="AF3081" s="119">
        <v>17200</v>
      </c>
      <c r="AG3081" s="119">
        <v>17200</v>
      </c>
      <c r="AH3081" s="119">
        <v>16100</v>
      </c>
      <c r="AI3081" s="119">
        <v>16500</v>
      </c>
      <c r="AJ3081" s="119">
        <v>17500</v>
      </c>
      <c r="AK3081" s="119">
        <v>17200</v>
      </c>
      <c r="AL3081" s="119">
        <v>15400</v>
      </c>
    </row>
    <row r="3082" spans="31:38" s="119" customFormat="1">
      <c r="AE3082" s="119">
        <v>16000</v>
      </c>
      <c r="AF3082" s="119">
        <v>18100</v>
      </c>
      <c r="AG3082" s="119">
        <v>18100</v>
      </c>
      <c r="AH3082" s="119">
        <v>16300</v>
      </c>
      <c r="AI3082" s="119">
        <v>16900</v>
      </c>
      <c r="AJ3082" s="119">
        <v>17900</v>
      </c>
      <c r="AK3082" s="119">
        <v>18100</v>
      </c>
      <c r="AL3082" s="119">
        <v>15600</v>
      </c>
    </row>
    <row r="3083" spans="31:38" s="119" customFormat="1">
      <c r="AE3083" s="119">
        <v>15600</v>
      </c>
      <c r="AF3083" s="119">
        <v>17200</v>
      </c>
      <c r="AG3083" s="119">
        <v>17200</v>
      </c>
      <c r="AH3083" s="119">
        <v>16100</v>
      </c>
      <c r="AI3083" s="119">
        <v>16500</v>
      </c>
      <c r="AJ3083" s="119">
        <v>17500</v>
      </c>
      <c r="AK3083" s="119">
        <v>17200</v>
      </c>
      <c r="AL3083" s="119">
        <v>15400</v>
      </c>
    </row>
    <row r="3084" spans="31:38" s="119" customFormat="1">
      <c r="AE3084" s="119">
        <v>16000</v>
      </c>
      <c r="AF3084" s="119">
        <v>18100</v>
      </c>
      <c r="AG3084" s="119">
        <v>18100</v>
      </c>
      <c r="AH3084" s="119">
        <v>16300</v>
      </c>
      <c r="AI3084" s="119">
        <v>16900</v>
      </c>
      <c r="AJ3084" s="119">
        <v>17900</v>
      </c>
      <c r="AK3084" s="119">
        <v>18100</v>
      </c>
      <c r="AL3084" s="119">
        <v>15600</v>
      </c>
    </row>
    <row r="3085" spans="31:38" s="119" customFormat="1">
      <c r="AE3085" s="119">
        <v>15600</v>
      </c>
      <c r="AF3085" s="119">
        <v>17200</v>
      </c>
      <c r="AG3085" s="119">
        <v>17200</v>
      </c>
      <c r="AH3085" s="119">
        <v>16100</v>
      </c>
      <c r="AI3085" s="119">
        <v>16500</v>
      </c>
      <c r="AJ3085" s="119">
        <v>17500</v>
      </c>
      <c r="AK3085" s="119">
        <v>17200</v>
      </c>
      <c r="AL3085" s="119">
        <v>15400</v>
      </c>
    </row>
    <row r="3086" spans="31:38" s="119" customFormat="1">
      <c r="AE3086" s="119">
        <v>16000</v>
      </c>
      <c r="AF3086" s="119">
        <v>18100</v>
      </c>
      <c r="AG3086" s="119">
        <v>18100</v>
      </c>
      <c r="AH3086" s="119">
        <v>16300</v>
      </c>
      <c r="AI3086" s="119">
        <v>16900</v>
      </c>
      <c r="AJ3086" s="119">
        <v>17900</v>
      </c>
      <c r="AK3086" s="119">
        <v>18100</v>
      </c>
      <c r="AL3086" s="119">
        <v>15600</v>
      </c>
    </row>
    <row r="3087" spans="31:38" s="119" customFormat="1">
      <c r="AE3087" s="119">
        <v>15600</v>
      </c>
      <c r="AF3087" s="119">
        <v>17200</v>
      </c>
      <c r="AG3087" s="119">
        <v>17200</v>
      </c>
      <c r="AH3087" s="119">
        <v>16100</v>
      </c>
      <c r="AI3087" s="119">
        <v>16500</v>
      </c>
      <c r="AJ3087" s="119">
        <v>17500</v>
      </c>
      <c r="AK3087" s="119">
        <v>17200</v>
      </c>
      <c r="AL3087" s="119">
        <v>15400</v>
      </c>
    </row>
    <row r="3088" spans="31:38" s="119" customFormat="1">
      <c r="AE3088" s="119">
        <v>16000</v>
      </c>
      <c r="AF3088" s="119">
        <v>18100</v>
      </c>
      <c r="AG3088" s="119">
        <v>18100</v>
      </c>
      <c r="AH3088" s="119">
        <v>16300</v>
      </c>
      <c r="AI3088" s="119">
        <v>16900</v>
      </c>
      <c r="AJ3088" s="119">
        <v>17900</v>
      </c>
      <c r="AK3088" s="119">
        <v>18100</v>
      </c>
      <c r="AL3088" s="119">
        <v>15600</v>
      </c>
    </row>
    <row r="3089" spans="31:38" s="119" customFormat="1">
      <c r="AE3089" s="119">
        <v>15600</v>
      </c>
      <c r="AF3089" s="119">
        <v>17200</v>
      </c>
      <c r="AG3089" s="119">
        <v>17200</v>
      </c>
      <c r="AH3089" s="119">
        <v>16100</v>
      </c>
      <c r="AI3089" s="119">
        <v>16500</v>
      </c>
      <c r="AJ3089" s="119">
        <v>17500</v>
      </c>
      <c r="AK3089" s="119">
        <v>17200</v>
      </c>
      <c r="AL3089" s="119">
        <v>15400</v>
      </c>
    </row>
    <row r="3090" spans="31:38" s="119" customFormat="1">
      <c r="AE3090" s="119">
        <v>16000</v>
      </c>
      <c r="AF3090" s="119">
        <v>18100</v>
      </c>
      <c r="AG3090" s="119">
        <v>18100</v>
      </c>
      <c r="AH3090" s="119">
        <v>16300</v>
      </c>
      <c r="AI3090" s="119">
        <v>16900</v>
      </c>
      <c r="AJ3090" s="119">
        <v>17900</v>
      </c>
      <c r="AK3090" s="119">
        <v>18100</v>
      </c>
      <c r="AL3090" s="119">
        <v>15600</v>
      </c>
    </row>
    <row r="3091" spans="31:38" s="119" customFormat="1">
      <c r="AE3091" s="119">
        <v>15600</v>
      </c>
      <c r="AF3091" s="119">
        <v>17200</v>
      </c>
      <c r="AG3091" s="119">
        <v>17200</v>
      </c>
      <c r="AH3091" s="119">
        <v>16100</v>
      </c>
      <c r="AI3091" s="119">
        <v>16500</v>
      </c>
      <c r="AJ3091" s="119">
        <v>17500</v>
      </c>
      <c r="AK3091" s="119">
        <v>17200</v>
      </c>
      <c r="AL3091" s="119">
        <v>15400</v>
      </c>
    </row>
    <row r="3092" spans="31:38" s="119" customFormat="1">
      <c r="AE3092" s="119">
        <v>16000</v>
      </c>
      <c r="AF3092" s="119">
        <v>18100</v>
      </c>
      <c r="AG3092" s="119">
        <v>18100</v>
      </c>
      <c r="AH3092" s="119">
        <v>16300</v>
      </c>
      <c r="AI3092" s="119">
        <v>16900</v>
      </c>
      <c r="AJ3092" s="119">
        <v>17900</v>
      </c>
      <c r="AK3092" s="119">
        <v>18100</v>
      </c>
      <c r="AL3092" s="119">
        <v>15600</v>
      </c>
    </row>
    <row r="3093" spans="31:38" s="119" customFormat="1">
      <c r="AE3093" s="119">
        <v>-99999999999</v>
      </c>
      <c r="AF3093" s="119">
        <v>-99999999999</v>
      </c>
      <c r="AG3093" s="119">
        <v>-99999999999</v>
      </c>
      <c r="AH3093" s="119">
        <v>-99999999999</v>
      </c>
      <c r="AI3093" s="119">
        <v>-99999999999</v>
      </c>
      <c r="AJ3093" s="119">
        <v>-99999999999</v>
      </c>
      <c r="AK3093" s="119">
        <v>-99999999999</v>
      </c>
      <c r="AL3093" s="119">
        <v>-99999999999</v>
      </c>
    </row>
    <row r="3094" spans="31:38" s="119" customFormat="1">
      <c r="AE3094" s="119">
        <v>-99999999999</v>
      </c>
      <c r="AF3094" s="119">
        <v>-99999999999</v>
      </c>
      <c r="AG3094" s="119">
        <v>-99999999999</v>
      </c>
      <c r="AH3094" s="119">
        <v>-99999999999</v>
      </c>
      <c r="AI3094" s="119">
        <v>-99999999999</v>
      </c>
      <c r="AJ3094" s="119">
        <v>-99999999999</v>
      </c>
      <c r="AK3094" s="119">
        <v>-99999999999</v>
      </c>
      <c r="AL3094" s="119">
        <v>-99999999999</v>
      </c>
    </row>
    <row r="3095" spans="31:38" s="119" customFormat="1">
      <c r="AE3095" s="119">
        <v>15600</v>
      </c>
      <c r="AF3095" s="119">
        <v>17200</v>
      </c>
      <c r="AG3095" s="119">
        <v>17200</v>
      </c>
      <c r="AH3095" s="119">
        <v>16100</v>
      </c>
      <c r="AI3095" s="119">
        <v>16500</v>
      </c>
      <c r="AJ3095" s="119">
        <v>17500</v>
      </c>
      <c r="AK3095" s="119">
        <v>17200</v>
      </c>
      <c r="AL3095" s="119">
        <v>15400</v>
      </c>
    </row>
    <row r="3096" spans="31:38" s="119" customFormat="1">
      <c r="AE3096" s="119">
        <v>15600</v>
      </c>
      <c r="AF3096" s="119">
        <v>17200</v>
      </c>
      <c r="AG3096" s="119">
        <v>17200</v>
      </c>
      <c r="AH3096" s="119">
        <v>16100</v>
      </c>
      <c r="AI3096" s="119">
        <v>16500</v>
      </c>
      <c r="AJ3096" s="119">
        <v>17500</v>
      </c>
      <c r="AK3096" s="119">
        <v>17200</v>
      </c>
      <c r="AL3096" s="119">
        <v>15400</v>
      </c>
    </row>
    <row r="3097" spans="31:38" s="119" customFormat="1">
      <c r="AE3097" s="119">
        <v>15600</v>
      </c>
      <c r="AF3097" s="119">
        <v>17200</v>
      </c>
      <c r="AG3097" s="119">
        <v>17200</v>
      </c>
      <c r="AH3097" s="119">
        <v>16100</v>
      </c>
      <c r="AI3097" s="119">
        <v>16500</v>
      </c>
      <c r="AJ3097" s="119">
        <v>17500</v>
      </c>
      <c r="AK3097" s="119">
        <v>17200</v>
      </c>
      <c r="AL3097" s="119">
        <v>15400</v>
      </c>
    </row>
    <row r="3098" spans="31:38" s="119" customFormat="1">
      <c r="AE3098" s="119">
        <v>15600</v>
      </c>
      <c r="AF3098" s="119">
        <v>17200</v>
      </c>
      <c r="AG3098" s="119">
        <v>17200</v>
      </c>
      <c r="AH3098" s="119">
        <v>16100</v>
      </c>
      <c r="AI3098" s="119">
        <v>16500</v>
      </c>
      <c r="AJ3098" s="119">
        <v>17500</v>
      </c>
      <c r="AK3098" s="119">
        <v>17200</v>
      </c>
      <c r="AL3098" s="119">
        <v>15400</v>
      </c>
    </row>
    <row r="3099" spans="31:38" s="119" customFormat="1">
      <c r="AE3099" s="119">
        <v>15600</v>
      </c>
      <c r="AF3099" s="119">
        <v>17200</v>
      </c>
      <c r="AG3099" s="119">
        <v>17200</v>
      </c>
      <c r="AH3099" s="119">
        <v>16100</v>
      </c>
      <c r="AI3099" s="119">
        <v>16500</v>
      </c>
      <c r="AJ3099" s="119">
        <v>17500</v>
      </c>
      <c r="AK3099" s="119">
        <v>17200</v>
      </c>
      <c r="AL3099" s="119">
        <v>15400</v>
      </c>
    </row>
    <row r="3100" spans="31:38" s="119" customFormat="1">
      <c r="AE3100" s="119">
        <v>15600</v>
      </c>
      <c r="AF3100" s="119">
        <v>17200</v>
      </c>
      <c r="AG3100" s="119">
        <v>17200</v>
      </c>
      <c r="AH3100" s="119">
        <v>16100</v>
      </c>
      <c r="AI3100" s="119">
        <v>16500</v>
      </c>
      <c r="AJ3100" s="119">
        <v>17500</v>
      </c>
      <c r="AK3100" s="119">
        <v>17200</v>
      </c>
      <c r="AL3100" s="119">
        <v>15400</v>
      </c>
    </row>
    <row r="3101" spans="31:38" s="119" customFormat="1">
      <c r="AE3101" s="119">
        <v>16700</v>
      </c>
      <c r="AF3101" s="119">
        <v>19200</v>
      </c>
      <c r="AG3101" s="119">
        <v>19200</v>
      </c>
      <c r="AH3101" s="119">
        <v>17200</v>
      </c>
      <c r="AI3101" s="119">
        <v>17900</v>
      </c>
      <c r="AJ3101" s="119">
        <v>18900</v>
      </c>
      <c r="AK3101" s="119">
        <v>19200</v>
      </c>
      <c r="AL3101" s="119">
        <v>16500</v>
      </c>
    </row>
    <row r="3102" spans="31:38" s="119" customFormat="1">
      <c r="AE3102" s="119">
        <v>16700</v>
      </c>
      <c r="AF3102" s="119">
        <v>19200</v>
      </c>
      <c r="AG3102" s="119">
        <v>19200</v>
      </c>
      <c r="AH3102" s="119">
        <v>17200</v>
      </c>
      <c r="AI3102" s="119">
        <v>17600</v>
      </c>
      <c r="AJ3102" s="119">
        <v>18600</v>
      </c>
      <c r="AK3102" s="119">
        <v>19200</v>
      </c>
      <c r="AL3102" s="119">
        <v>16500</v>
      </c>
    </row>
    <row r="3103" spans="31:38" s="119" customFormat="1">
      <c r="AE3103" s="119">
        <v>1700</v>
      </c>
      <c r="AF3103" s="119">
        <v>3200</v>
      </c>
      <c r="AG3103" s="119">
        <v>3400</v>
      </c>
      <c r="AH3103" s="119">
        <v>2700</v>
      </c>
      <c r="AI3103" s="119">
        <v>2600</v>
      </c>
      <c r="AJ3103" s="119">
        <v>3000</v>
      </c>
      <c r="AK3103" s="119">
        <v>3000</v>
      </c>
      <c r="AL3103" s="119">
        <v>2300</v>
      </c>
    </row>
    <row r="3104" spans="31:38" s="119" customFormat="1">
      <c r="AE3104" s="119">
        <v>2750</v>
      </c>
      <c r="AF3104" s="119">
        <v>4300</v>
      </c>
      <c r="AG3104" s="119">
        <v>4700</v>
      </c>
      <c r="AH3104" s="119">
        <v>3650</v>
      </c>
      <c r="AI3104" s="119">
        <v>3350</v>
      </c>
      <c r="AJ3104" s="119">
        <v>3650</v>
      </c>
      <c r="AK3104" s="119">
        <v>3900</v>
      </c>
      <c r="AL3104" s="119">
        <v>3250</v>
      </c>
    </row>
    <row r="3105" spans="1:38" s="119" customFormat="1">
      <c r="AE3105" s="119">
        <v>5300</v>
      </c>
      <c r="AF3105" s="119">
        <v>-99999999999</v>
      </c>
      <c r="AG3105" s="119">
        <v>-99999999999</v>
      </c>
      <c r="AH3105" s="119">
        <v>4150</v>
      </c>
      <c r="AI3105" s="119">
        <v>4100</v>
      </c>
      <c r="AJ3105" s="119">
        <v>4500</v>
      </c>
      <c r="AK3105" s="119">
        <v>-99999999999</v>
      </c>
      <c r="AL3105" s="119">
        <v>3750</v>
      </c>
    </row>
    <row r="3106" spans="1:38" s="119" customFormat="1">
      <c r="AE3106" s="119">
        <v>4030</v>
      </c>
      <c r="AF3106" s="119">
        <v>4300</v>
      </c>
      <c r="AG3106" s="119">
        <v>4700</v>
      </c>
      <c r="AH3106" s="119">
        <v>3820</v>
      </c>
      <c r="AI3106" s="119">
        <v>3720</v>
      </c>
      <c r="AJ3106" s="119">
        <v>4070</v>
      </c>
      <c r="AK3106" s="119">
        <v>3900</v>
      </c>
      <c r="AL3106" s="119">
        <v>3530</v>
      </c>
    </row>
    <row r="3107" spans="1:38" s="119" customFormat="1">
      <c r="AE3107" s="119">
        <v>2750</v>
      </c>
      <c r="AF3107" s="119">
        <v>4300</v>
      </c>
      <c r="AG3107" s="119">
        <v>4700</v>
      </c>
      <c r="AH3107" s="119">
        <v>3650</v>
      </c>
      <c r="AI3107" s="119">
        <v>3350</v>
      </c>
      <c r="AJ3107" s="119">
        <v>3650</v>
      </c>
      <c r="AK3107" s="119">
        <v>3900</v>
      </c>
      <c r="AL3107" s="119">
        <v>3250</v>
      </c>
    </row>
    <row r="3108" spans="1:38" s="119" customFormat="1">
      <c r="AE3108" s="119">
        <v>1700</v>
      </c>
      <c r="AF3108" s="119">
        <v>3200</v>
      </c>
      <c r="AG3108" s="119">
        <v>3400</v>
      </c>
      <c r="AH3108" s="119">
        <v>2700</v>
      </c>
      <c r="AI3108" s="119">
        <v>2600</v>
      </c>
      <c r="AJ3108" s="119">
        <v>3000</v>
      </c>
      <c r="AK3108" s="119">
        <v>3000</v>
      </c>
      <c r="AL3108" s="119">
        <v>2300</v>
      </c>
    </row>
    <row r="3109" spans="1:38" s="119" customFormat="1">
      <c r="AE3109" s="119">
        <v>5400</v>
      </c>
      <c r="AF3109" s="119">
        <v>-99999999999</v>
      </c>
      <c r="AG3109" s="119">
        <v>5800</v>
      </c>
      <c r="AH3109" s="119">
        <v>4400</v>
      </c>
      <c r="AI3109" s="119">
        <v>4000</v>
      </c>
      <c r="AJ3109" s="119">
        <v>4400</v>
      </c>
      <c r="AK3109" s="119">
        <v>-99999999999</v>
      </c>
      <c r="AL3109" s="119">
        <v>4000</v>
      </c>
    </row>
    <row r="3110" spans="1:38" s="119" customFormat="1">
      <c r="AE3110" s="119">
        <v>5250</v>
      </c>
      <c r="AF3110" s="119">
        <v>-99999999999</v>
      </c>
      <c r="AG3110" s="119">
        <v>5600</v>
      </c>
      <c r="AH3110" s="119">
        <v>4000</v>
      </c>
      <c r="AI3110" s="119">
        <v>3950</v>
      </c>
      <c r="AJ3110" s="119">
        <v>4350</v>
      </c>
      <c r="AK3110" s="119">
        <v>4100</v>
      </c>
      <c r="AL3110" s="119">
        <v>3780</v>
      </c>
    </row>
    <row r="3111" spans="1:38" s="119" customFormat="1">
      <c r="AE3111" s="119">
        <v>5250</v>
      </c>
      <c r="AF3111" s="119">
        <v>-99999999999</v>
      </c>
      <c r="AG3111" s="119">
        <v>5600</v>
      </c>
      <c r="AH3111" s="119">
        <v>4000</v>
      </c>
      <c r="AI3111" s="119">
        <v>3950</v>
      </c>
      <c r="AJ3111" s="119">
        <v>4350</v>
      </c>
      <c r="AK3111" s="119">
        <v>4100</v>
      </c>
      <c r="AL3111" s="119">
        <v>3780</v>
      </c>
    </row>
    <row r="3112" spans="1:38" s="119" customFormat="1">
      <c r="AE3112" s="119">
        <v>3600</v>
      </c>
      <c r="AF3112" s="119">
        <v>4050</v>
      </c>
      <c r="AG3112" s="119">
        <v>3800</v>
      </c>
      <c r="AH3112" s="119">
        <v>3200</v>
      </c>
      <c r="AI3112" s="119">
        <v>2500</v>
      </c>
      <c r="AJ3112" s="119">
        <v>2900</v>
      </c>
      <c r="AK3112" s="119">
        <v>3800</v>
      </c>
      <c r="AL3112" s="119">
        <v>2950</v>
      </c>
    </row>
    <row r="3113" spans="1:38" s="119" customFormat="1">
      <c r="AE3113" s="119">
        <v>3550</v>
      </c>
      <c r="AF3113" s="119">
        <v>4200</v>
      </c>
      <c r="AG3113" s="119">
        <v>4000</v>
      </c>
      <c r="AH3113" s="119">
        <v>3200</v>
      </c>
      <c r="AI3113" s="119">
        <v>2500</v>
      </c>
      <c r="AJ3113" s="119">
        <v>2900</v>
      </c>
      <c r="AK3113" s="119">
        <v>3900</v>
      </c>
      <c r="AL3113" s="119">
        <v>3000</v>
      </c>
    </row>
    <row r="3114" spans="1:38" s="119" customFormat="1">
      <c r="AE3114" s="119">
        <v>3550</v>
      </c>
      <c r="AF3114" s="119">
        <v>4150</v>
      </c>
      <c r="AG3114" s="119">
        <v>4000</v>
      </c>
      <c r="AH3114" s="119">
        <v>3200</v>
      </c>
      <c r="AI3114" s="119">
        <v>2500</v>
      </c>
      <c r="AJ3114" s="119">
        <v>2900</v>
      </c>
      <c r="AK3114" s="119">
        <v>3900</v>
      </c>
      <c r="AL3114" s="119">
        <v>3000</v>
      </c>
    </row>
    <row r="3115" spans="1:38" s="119" customFormat="1">
      <c r="AE3115" s="119">
        <v>3500</v>
      </c>
      <c r="AF3115" s="119">
        <v>4100</v>
      </c>
      <c r="AG3115" s="119">
        <v>3800</v>
      </c>
      <c r="AH3115" s="119">
        <v>2800</v>
      </c>
      <c r="AI3115" s="119">
        <v>2100</v>
      </c>
      <c r="AJ3115" s="119">
        <v>2500</v>
      </c>
      <c r="AK3115" s="119">
        <v>3700</v>
      </c>
      <c r="AL3115" s="119">
        <v>2450</v>
      </c>
    </row>
    <row r="3116" spans="1:38" s="119" customFormat="1">
      <c r="AE3116" s="119">
        <v>2800</v>
      </c>
      <c r="AF3116" s="119">
        <v>3200</v>
      </c>
      <c r="AG3116" s="119">
        <v>3100</v>
      </c>
      <c r="AH3116" s="119">
        <v>2500</v>
      </c>
      <c r="AI3116" s="119">
        <v>2100</v>
      </c>
      <c r="AJ3116" s="119">
        <v>-99999999999</v>
      </c>
      <c r="AK3116" s="119">
        <v>2700</v>
      </c>
      <c r="AL3116" s="119">
        <v>2100</v>
      </c>
    </row>
    <row r="3117" spans="1:38" s="119" customFormat="1">
      <c r="AE3117" s="119">
        <v>3700</v>
      </c>
      <c r="AF3117" s="119">
        <v>4250</v>
      </c>
      <c r="AG3117" s="119">
        <v>4000</v>
      </c>
      <c r="AH3117" s="119">
        <v>3100</v>
      </c>
      <c r="AI3117" s="119">
        <v>2400</v>
      </c>
      <c r="AJ3117" s="119">
        <v>2800</v>
      </c>
      <c r="AK3117" s="119">
        <v>3900</v>
      </c>
      <c r="AL3117" s="119">
        <v>2750</v>
      </c>
    </row>
    <row r="3118" spans="1:38" s="119" customFormat="1">
      <c r="AE3118" s="119">
        <v>3700</v>
      </c>
      <c r="AF3118" s="119">
        <v>4300</v>
      </c>
      <c r="AG3118" s="119">
        <v>4100</v>
      </c>
      <c r="AH3118" s="119">
        <v>3100</v>
      </c>
      <c r="AI3118" s="119">
        <v>2400</v>
      </c>
      <c r="AJ3118" s="119">
        <v>2800</v>
      </c>
      <c r="AK3118" s="119">
        <v>4000</v>
      </c>
      <c r="AL3118" s="119">
        <v>2750</v>
      </c>
    </row>
    <row r="3119" spans="1:38" s="121" customFormat="1">
      <c r="A3119" s="120"/>
      <c r="AE3119" s="121">
        <v>16700</v>
      </c>
      <c r="AF3119" s="121">
        <v>16700</v>
      </c>
      <c r="AG3119" s="121">
        <v>15800</v>
      </c>
      <c r="AH3119" s="121">
        <v>16300</v>
      </c>
      <c r="AI3119" s="121">
        <v>17300</v>
      </c>
      <c r="AJ3119" s="121">
        <v>16700</v>
      </c>
      <c r="AK3119" s="121">
        <v>15100</v>
      </c>
    </row>
    <row r="3120" spans="1:38" s="121" customFormat="1">
      <c r="A3120" s="120"/>
      <c r="AE3120" s="121">
        <v>16700</v>
      </c>
      <c r="AF3120" s="121">
        <v>16700</v>
      </c>
      <c r="AG3120" s="121">
        <v>15800</v>
      </c>
      <c r="AH3120" s="121">
        <v>16300</v>
      </c>
      <c r="AI3120" s="121">
        <v>17300</v>
      </c>
      <c r="AJ3120" s="121">
        <v>16700</v>
      </c>
      <c r="AK3120" s="121">
        <v>15100</v>
      </c>
    </row>
    <row r="3121" spans="1:37" s="121" customFormat="1">
      <c r="A3121" s="120"/>
      <c r="AE3121" s="121">
        <v>16700</v>
      </c>
      <c r="AF3121" s="121">
        <v>16700</v>
      </c>
      <c r="AG3121" s="121">
        <v>15800</v>
      </c>
      <c r="AH3121" s="121">
        <v>16300</v>
      </c>
      <c r="AI3121" s="121">
        <v>17300</v>
      </c>
      <c r="AJ3121" s="121">
        <v>16700</v>
      </c>
      <c r="AK3121" s="121">
        <v>15100</v>
      </c>
    </row>
    <row r="3122" spans="1:37" s="121" customFormat="1">
      <c r="A3122" s="120"/>
      <c r="AE3122" s="121">
        <v>16700</v>
      </c>
      <c r="AF3122" s="121">
        <v>16700</v>
      </c>
      <c r="AG3122" s="121">
        <v>15800</v>
      </c>
      <c r="AH3122" s="121">
        <v>16300</v>
      </c>
      <c r="AI3122" s="121">
        <v>17300</v>
      </c>
      <c r="AJ3122" s="121">
        <v>16700</v>
      </c>
      <c r="AK3122" s="121">
        <v>15100</v>
      </c>
    </row>
    <row r="3123" spans="1:37" s="121" customFormat="1">
      <c r="A3123" s="120"/>
      <c r="AE3123" s="121">
        <v>16700</v>
      </c>
      <c r="AF3123" s="121">
        <v>16700</v>
      </c>
      <c r="AG3123" s="121">
        <v>15800</v>
      </c>
      <c r="AH3123" s="121">
        <v>16300</v>
      </c>
      <c r="AI3123" s="121">
        <v>17300</v>
      </c>
      <c r="AJ3123" s="121">
        <v>16700</v>
      </c>
      <c r="AK3123" s="121">
        <v>15100</v>
      </c>
    </row>
    <row r="3124" spans="1:37" s="121" customFormat="1">
      <c r="A3124" s="120"/>
      <c r="AE3124" s="121">
        <v>16700</v>
      </c>
      <c r="AF3124" s="121">
        <v>16700</v>
      </c>
      <c r="AG3124" s="121">
        <v>15800</v>
      </c>
      <c r="AH3124" s="121">
        <v>16300</v>
      </c>
      <c r="AI3124" s="121">
        <v>17300</v>
      </c>
      <c r="AJ3124" s="121">
        <v>16700</v>
      </c>
      <c r="AK3124" s="121">
        <v>15100</v>
      </c>
    </row>
    <row r="3125" spans="1:37" s="121" customFormat="1">
      <c r="A3125" s="120"/>
      <c r="AE3125" s="121">
        <v>16700</v>
      </c>
      <c r="AF3125" s="121">
        <v>16700</v>
      </c>
      <c r="AG3125" s="121">
        <v>15800</v>
      </c>
      <c r="AH3125" s="121">
        <v>16300</v>
      </c>
      <c r="AI3125" s="121">
        <v>17300</v>
      </c>
      <c r="AJ3125" s="121">
        <v>16700</v>
      </c>
      <c r="AK3125" s="121">
        <v>15100</v>
      </c>
    </row>
    <row r="3126" spans="1:37" s="121" customFormat="1">
      <c r="A3126" s="120"/>
      <c r="AE3126" s="121">
        <v>17200</v>
      </c>
      <c r="AF3126" s="121">
        <v>17200</v>
      </c>
      <c r="AG3126" s="121">
        <v>16100</v>
      </c>
      <c r="AH3126" s="121">
        <v>16500</v>
      </c>
      <c r="AI3126" s="121">
        <v>17500</v>
      </c>
      <c r="AJ3126" s="121">
        <v>17200</v>
      </c>
      <c r="AK3126" s="121">
        <v>15400</v>
      </c>
    </row>
    <row r="3127" spans="1:37" s="121" customFormat="1">
      <c r="A3127" s="120"/>
      <c r="AE3127" s="121">
        <v>17200</v>
      </c>
      <c r="AF3127" s="121">
        <v>17200</v>
      </c>
      <c r="AG3127" s="121">
        <v>16100</v>
      </c>
      <c r="AH3127" s="121">
        <v>16500</v>
      </c>
      <c r="AI3127" s="121">
        <v>17500</v>
      </c>
      <c r="AJ3127" s="121">
        <v>17200</v>
      </c>
      <c r="AK3127" s="121">
        <v>15400</v>
      </c>
    </row>
    <row r="3128" spans="1:37" s="121" customFormat="1">
      <c r="A3128" s="120"/>
      <c r="AE3128" s="121">
        <v>18600</v>
      </c>
      <c r="AF3128" s="121">
        <v>18600</v>
      </c>
      <c r="AG3128" s="121">
        <v>16500</v>
      </c>
      <c r="AH3128" s="121">
        <v>17300</v>
      </c>
      <c r="AI3128" s="121">
        <v>18300</v>
      </c>
      <c r="AJ3128" s="121">
        <v>18600</v>
      </c>
      <c r="AK3128" s="121">
        <v>15800</v>
      </c>
    </row>
    <row r="3129" spans="1:37" s="121" customFormat="1">
      <c r="A3129" s="120"/>
      <c r="AE3129" s="121">
        <v>17200</v>
      </c>
      <c r="AF3129" s="121">
        <v>17200</v>
      </c>
      <c r="AG3129" s="121">
        <v>16100</v>
      </c>
      <c r="AH3129" s="121">
        <v>16500</v>
      </c>
      <c r="AI3129" s="121">
        <v>17500</v>
      </c>
      <c r="AJ3129" s="121">
        <v>17200</v>
      </c>
      <c r="AK3129" s="121">
        <v>15400</v>
      </c>
    </row>
    <row r="3130" spans="1:37" s="121" customFormat="1">
      <c r="A3130" s="120"/>
      <c r="AE3130" s="121">
        <v>17200</v>
      </c>
      <c r="AF3130" s="121">
        <v>17200</v>
      </c>
      <c r="AG3130" s="121">
        <v>16100</v>
      </c>
      <c r="AH3130" s="121">
        <v>16500</v>
      </c>
      <c r="AI3130" s="121">
        <v>17500</v>
      </c>
      <c r="AJ3130" s="121">
        <v>17200</v>
      </c>
      <c r="AK3130" s="121">
        <v>15400</v>
      </c>
    </row>
    <row r="3131" spans="1:37" s="121" customFormat="1">
      <c r="A3131" s="120"/>
      <c r="AE3131" s="121">
        <v>17200</v>
      </c>
      <c r="AF3131" s="121">
        <v>17200</v>
      </c>
      <c r="AG3131" s="121">
        <v>16100</v>
      </c>
      <c r="AH3131" s="121">
        <v>16500</v>
      </c>
      <c r="AI3131" s="121">
        <v>17500</v>
      </c>
      <c r="AJ3131" s="121">
        <v>17200</v>
      </c>
      <c r="AK3131" s="121">
        <v>15400</v>
      </c>
    </row>
    <row r="3132" spans="1:37" s="121" customFormat="1">
      <c r="A3132" s="120"/>
      <c r="AE3132" s="121">
        <v>17200</v>
      </c>
      <c r="AF3132" s="121">
        <v>17200</v>
      </c>
      <c r="AG3132" s="121">
        <v>16100</v>
      </c>
      <c r="AH3132" s="121">
        <v>16500</v>
      </c>
      <c r="AI3132" s="121">
        <v>17500</v>
      </c>
      <c r="AJ3132" s="121">
        <v>17200</v>
      </c>
      <c r="AK3132" s="121">
        <v>15400</v>
      </c>
    </row>
    <row r="3133" spans="1:37" s="121" customFormat="1">
      <c r="A3133" s="120"/>
      <c r="AE3133" s="121">
        <v>17200</v>
      </c>
      <c r="AF3133" s="121">
        <v>17200</v>
      </c>
      <c r="AG3133" s="121">
        <v>16100</v>
      </c>
      <c r="AH3133" s="121">
        <v>16500</v>
      </c>
      <c r="AI3133" s="121">
        <v>17500</v>
      </c>
      <c r="AJ3133" s="121">
        <v>17200</v>
      </c>
      <c r="AK3133" s="121">
        <v>15400</v>
      </c>
    </row>
    <row r="3134" spans="1:37" s="121" customFormat="1">
      <c r="A3134" s="120"/>
      <c r="AE3134" s="121">
        <v>17200</v>
      </c>
      <c r="AF3134" s="121">
        <v>17200</v>
      </c>
      <c r="AG3134" s="121">
        <v>16100</v>
      </c>
      <c r="AH3134" s="121">
        <v>16500</v>
      </c>
      <c r="AI3134" s="121">
        <v>17500</v>
      </c>
      <c r="AJ3134" s="121">
        <v>17200</v>
      </c>
      <c r="AK3134" s="121">
        <v>15400</v>
      </c>
    </row>
    <row r="3135" spans="1:37" s="121" customFormat="1">
      <c r="A3135" s="120"/>
      <c r="AE3135" s="121">
        <v>17200</v>
      </c>
      <c r="AF3135" s="121">
        <v>17200</v>
      </c>
      <c r="AG3135" s="121">
        <v>16100</v>
      </c>
      <c r="AH3135" s="121">
        <v>16500</v>
      </c>
      <c r="AI3135" s="121">
        <v>17500</v>
      </c>
      <c r="AJ3135" s="121">
        <v>17200</v>
      </c>
      <c r="AK3135" s="121">
        <v>15400</v>
      </c>
    </row>
    <row r="3136" spans="1:37" s="121" customFormat="1">
      <c r="A3136" s="120"/>
      <c r="AE3136" s="121">
        <v>17200</v>
      </c>
      <c r="AF3136" s="121">
        <v>17200</v>
      </c>
      <c r="AG3136" s="121">
        <v>16100</v>
      </c>
      <c r="AH3136" s="121">
        <v>16500</v>
      </c>
      <c r="AI3136" s="121">
        <v>17500</v>
      </c>
      <c r="AJ3136" s="121">
        <v>17200</v>
      </c>
      <c r="AK3136" s="121">
        <v>15400</v>
      </c>
    </row>
    <row r="3137" spans="1:37" s="121" customFormat="1">
      <c r="A3137" s="120"/>
      <c r="AE3137" s="121">
        <v>18100</v>
      </c>
      <c r="AF3137" s="121">
        <v>18100</v>
      </c>
      <c r="AG3137" s="121">
        <v>16300</v>
      </c>
      <c r="AH3137" s="121">
        <v>16900</v>
      </c>
      <c r="AI3137" s="121">
        <v>17900</v>
      </c>
      <c r="AJ3137" s="121">
        <v>18100</v>
      </c>
      <c r="AK3137" s="121">
        <v>15600</v>
      </c>
    </row>
    <row r="3138" spans="1:37" s="121" customFormat="1">
      <c r="A3138" s="120"/>
      <c r="AE3138" s="121">
        <v>18100</v>
      </c>
      <c r="AF3138" s="121">
        <v>18100</v>
      </c>
      <c r="AG3138" s="121">
        <v>16300</v>
      </c>
      <c r="AH3138" s="121">
        <v>16900</v>
      </c>
      <c r="AI3138" s="121">
        <v>17900</v>
      </c>
      <c r="AJ3138" s="121">
        <v>18100</v>
      </c>
      <c r="AK3138" s="121">
        <v>15600</v>
      </c>
    </row>
    <row r="3139" spans="1:37" s="121" customFormat="1">
      <c r="A3139" s="120"/>
      <c r="AE3139" s="121">
        <v>18100</v>
      </c>
      <c r="AF3139" s="121">
        <v>18100</v>
      </c>
      <c r="AG3139" s="121">
        <v>16300</v>
      </c>
      <c r="AH3139" s="121">
        <v>16900</v>
      </c>
      <c r="AI3139" s="121">
        <v>17900</v>
      </c>
      <c r="AJ3139" s="121">
        <v>18100</v>
      </c>
      <c r="AK3139" s="121">
        <v>15600</v>
      </c>
    </row>
    <row r="3140" spans="1:37" s="121" customFormat="1">
      <c r="A3140" s="120"/>
      <c r="AE3140" s="121">
        <v>18100</v>
      </c>
      <c r="AF3140" s="121">
        <v>18100</v>
      </c>
      <c r="AG3140" s="121">
        <v>16300</v>
      </c>
      <c r="AH3140" s="121">
        <v>16900</v>
      </c>
      <c r="AI3140" s="121">
        <v>17900</v>
      </c>
      <c r="AJ3140" s="121">
        <v>18100</v>
      </c>
      <c r="AK3140" s="121">
        <v>15600</v>
      </c>
    </row>
    <row r="3141" spans="1:37" s="121" customFormat="1">
      <c r="A3141" s="120"/>
      <c r="AE3141" s="121">
        <v>18100</v>
      </c>
      <c r="AF3141" s="121">
        <v>18100</v>
      </c>
      <c r="AG3141" s="121">
        <v>16300</v>
      </c>
      <c r="AH3141" s="121">
        <v>16900</v>
      </c>
      <c r="AI3141" s="121">
        <v>17900</v>
      </c>
      <c r="AJ3141" s="121">
        <v>18100</v>
      </c>
      <c r="AK3141" s="121">
        <v>15600</v>
      </c>
    </row>
    <row r="3142" spans="1:37" s="121" customFormat="1">
      <c r="A3142" s="120"/>
      <c r="AE3142" s="121">
        <v>18100</v>
      </c>
      <c r="AF3142" s="121">
        <v>18100</v>
      </c>
      <c r="AG3142" s="121">
        <v>16300</v>
      </c>
      <c r="AH3142" s="121">
        <v>16900</v>
      </c>
      <c r="AI3142" s="121">
        <v>17900</v>
      </c>
      <c r="AJ3142" s="121">
        <v>18100</v>
      </c>
      <c r="AK3142" s="121">
        <v>15600</v>
      </c>
    </row>
    <row r="3143" spans="1:37" s="121" customFormat="1">
      <c r="A3143" s="120"/>
      <c r="AE3143" s="121">
        <v>18600</v>
      </c>
      <c r="AF3143" s="121">
        <v>18600</v>
      </c>
      <c r="AG3143" s="121">
        <v>16500</v>
      </c>
      <c r="AH3143" s="121">
        <v>17300</v>
      </c>
      <c r="AI3143" s="121">
        <v>18300</v>
      </c>
      <c r="AJ3143" s="121">
        <v>18600</v>
      </c>
      <c r="AK3143" s="121">
        <v>15800</v>
      </c>
    </row>
    <row r="3144" spans="1:37" s="121" customFormat="1">
      <c r="A3144" s="120"/>
      <c r="AE3144" s="121">
        <v>18800</v>
      </c>
      <c r="AF3144" s="121">
        <v>18800</v>
      </c>
      <c r="AG3144" s="121">
        <v>17500</v>
      </c>
      <c r="AH3144" s="121">
        <v>17400</v>
      </c>
      <c r="AI3144" s="121">
        <v>18400</v>
      </c>
      <c r="AJ3144" s="121">
        <v>18800</v>
      </c>
      <c r="AK3144" s="121">
        <v>16800</v>
      </c>
    </row>
    <row r="3145" spans="1:37" s="121" customFormat="1">
      <c r="A3145" s="120"/>
      <c r="AE3145" s="121">
        <v>18800</v>
      </c>
      <c r="AF3145" s="121">
        <v>18800</v>
      </c>
      <c r="AG3145" s="121">
        <v>17500</v>
      </c>
      <c r="AH3145" s="121">
        <v>17400</v>
      </c>
      <c r="AI3145" s="121">
        <v>18400</v>
      </c>
      <c r="AJ3145" s="121">
        <v>18800</v>
      </c>
      <c r="AK3145" s="121">
        <v>16800</v>
      </c>
    </row>
    <row r="3146" spans="1:37" s="121" customFormat="1">
      <c r="A3146" s="120"/>
      <c r="AE3146" s="121">
        <v>19400</v>
      </c>
      <c r="AF3146" s="121">
        <v>19400</v>
      </c>
      <c r="AG3146" s="121">
        <v>18000</v>
      </c>
      <c r="AH3146" s="121">
        <v>18400</v>
      </c>
      <c r="AI3146" s="121">
        <v>19400</v>
      </c>
      <c r="AJ3146" s="121">
        <v>19400</v>
      </c>
      <c r="AK3146" s="121">
        <v>17300</v>
      </c>
    </row>
    <row r="3147" spans="1:37" s="121" customFormat="1">
      <c r="A3147" s="120"/>
      <c r="AE3147" s="121">
        <v>19400</v>
      </c>
      <c r="AF3147" s="121">
        <v>19400</v>
      </c>
      <c r="AG3147" s="121">
        <v>18000</v>
      </c>
      <c r="AH3147" s="121">
        <v>18400</v>
      </c>
      <c r="AI3147" s="121">
        <v>19400</v>
      </c>
      <c r="AJ3147" s="121">
        <v>19400</v>
      </c>
      <c r="AK3147" s="121">
        <v>17300</v>
      </c>
    </row>
    <row r="3148" spans="1:37" s="121" customFormat="1">
      <c r="A3148" s="120"/>
      <c r="AE3148" s="121">
        <v>22200</v>
      </c>
      <c r="AF3148" s="121">
        <v>22200</v>
      </c>
      <c r="AG3148" s="121">
        <v>19450</v>
      </c>
      <c r="AH3148" s="121">
        <v>20100</v>
      </c>
      <c r="AI3148" s="121">
        <v>21100</v>
      </c>
      <c r="AJ3148" s="121">
        <v>22200</v>
      </c>
      <c r="AK3148" s="121">
        <v>18750</v>
      </c>
    </row>
    <row r="3149" spans="1:37" s="121" customFormat="1">
      <c r="A3149" s="120"/>
      <c r="AE3149" s="121">
        <v>22200</v>
      </c>
      <c r="AF3149" s="121">
        <v>22200</v>
      </c>
      <c r="AG3149" s="121">
        <v>19450</v>
      </c>
      <c r="AH3149" s="121">
        <v>20100</v>
      </c>
      <c r="AI3149" s="121">
        <v>21100</v>
      </c>
      <c r="AJ3149" s="121">
        <v>22200</v>
      </c>
      <c r="AK3149" s="121">
        <v>18750</v>
      </c>
    </row>
    <row r="3150" spans="1:37" s="121" customFormat="1">
      <c r="A3150" s="120"/>
      <c r="AE3150" s="121">
        <v>16700</v>
      </c>
      <c r="AF3150" s="121">
        <v>16700</v>
      </c>
      <c r="AG3150" s="121">
        <v>15800</v>
      </c>
      <c r="AH3150" s="121">
        <v>16300</v>
      </c>
      <c r="AI3150" s="121">
        <v>17300</v>
      </c>
      <c r="AJ3150" s="121">
        <v>16700</v>
      </c>
      <c r="AK3150" s="121">
        <v>15100</v>
      </c>
    </row>
    <row r="3151" spans="1:37" s="121" customFormat="1">
      <c r="A3151" s="120"/>
      <c r="AE3151" s="121">
        <v>16700</v>
      </c>
      <c r="AF3151" s="121">
        <v>16700</v>
      </c>
      <c r="AG3151" s="121">
        <v>15800</v>
      </c>
      <c r="AH3151" s="121">
        <v>16300</v>
      </c>
      <c r="AI3151" s="121">
        <v>17300</v>
      </c>
      <c r="AJ3151" s="121">
        <v>16700</v>
      </c>
      <c r="AK3151" s="121">
        <v>15100</v>
      </c>
    </row>
    <row r="3152" spans="1:37" s="121" customFormat="1">
      <c r="A3152" s="120"/>
      <c r="AE3152" s="121">
        <v>16700</v>
      </c>
      <c r="AF3152" s="121">
        <v>16700</v>
      </c>
      <c r="AG3152" s="121">
        <v>15800</v>
      </c>
      <c r="AH3152" s="121">
        <v>16300</v>
      </c>
      <c r="AI3152" s="121">
        <v>17300</v>
      </c>
      <c r="AJ3152" s="121">
        <v>16700</v>
      </c>
      <c r="AK3152" s="121">
        <v>15100</v>
      </c>
    </row>
    <row r="3153" spans="1:37" s="121" customFormat="1">
      <c r="A3153" s="120"/>
      <c r="AE3153" s="121">
        <v>16700</v>
      </c>
      <c r="AF3153" s="121">
        <v>16700</v>
      </c>
      <c r="AG3153" s="121">
        <v>15800</v>
      </c>
      <c r="AH3153" s="121">
        <v>16300</v>
      </c>
      <c r="AI3153" s="121">
        <v>17300</v>
      </c>
      <c r="AJ3153" s="121">
        <v>16700</v>
      </c>
      <c r="AK3153" s="121">
        <v>15100</v>
      </c>
    </row>
    <row r="3154" spans="1:37" s="121" customFormat="1">
      <c r="A3154" s="120"/>
      <c r="AE3154" s="121">
        <v>16700</v>
      </c>
      <c r="AF3154" s="121">
        <v>16700</v>
      </c>
      <c r="AG3154" s="121">
        <v>15800</v>
      </c>
      <c r="AH3154" s="121">
        <v>16300</v>
      </c>
      <c r="AI3154" s="121">
        <v>17300</v>
      </c>
      <c r="AJ3154" s="121">
        <v>16700</v>
      </c>
      <c r="AK3154" s="121">
        <v>15100</v>
      </c>
    </row>
    <row r="3155" spans="1:37" s="121" customFormat="1">
      <c r="A3155" s="120"/>
      <c r="AE3155" s="121">
        <v>16700</v>
      </c>
      <c r="AF3155" s="121">
        <v>16700</v>
      </c>
      <c r="AG3155" s="121">
        <v>15800</v>
      </c>
      <c r="AH3155" s="121">
        <v>16300</v>
      </c>
      <c r="AI3155" s="121">
        <v>17300</v>
      </c>
      <c r="AJ3155" s="121">
        <v>16700</v>
      </c>
      <c r="AK3155" s="121">
        <v>15100</v>
      </c>
    </row>
    <row r="3156" spans="1:37" s="121" customFormat="1">
      <c r="A3156" s="120"/>
      <c r="AE3156" s="121">
        <v>16700</v>
      </c>
      <c r="AF3156" s="121">
        <v>16700</v>
      </c>
      <c r="AG3156" s="121">
        <v>15800</v>
      </c>
      <c r="AH3156" s="121">
        <v>16300</v>
      </c>
      <c r="AI3156" s="121">
        <v>17300</v>
      </c>
      <c r="AJ3156" s="121">
        <v>16700</v>
      </c>
      <c r="AK3156" s="121">
        <v>15100</v>
      </c>
    </row>
    <row r="3157" spans="1:37" s="121" customFormat="1">
      <c r="A3157" s="120"/>
      <c r="AE3157" s="121">
        <v>17200</v>
      </c>
      <c r="AF3157" s="121">
        <v>17200</v>
      </c>
      <c r="AG3157" s="121">
        <v>16100</v>
      </c>
      <c r="AH3157" s="121">
        <v>16500</v>
      </c>
      <c r="AI3157" s="121">
        <v>17500</v>
      </c>
      <c r="AJ3157" s="121">
        <v>17200</v>
      </c>
      <c r="AK3157" s="121">
        <v>15400</v>
      </c>
    </row>
    <row r="3158" spans="1:37" s="121" customFormat="1">
      <c r="A3158" s="120"/>
      <c r="AE3158" s="121">
        <v>17200</v>
      </c>
      <c r="AF3158" s="121">
        <v>17200</v>
      </c>
      <c r="AG3158" s="121">
        <v>16100</v>
      </c>
      <c r="AH3158" s="121">
        <v>16500</v>
      </c>
      <c r="AI3158" s="121">
        <v>17500</v>
      </c>
      <c r="AJ3158" s="121">
        <v>17200</v>
      </c>
      <c r="AK3158" s="121">
        <v>15400</v>
      </c>
    </row>
    <row r="3159" spans="1:37" s="121" customFormat="1">
      <c r="A3159" s="120"/>
      <c r="AE3159" s="121">
        <v>22200</v>
      </c>
      <c r="AF3159" s="121">
        <v>22200</v>
      </c>
      <c r="AG3159" s="121">
        <v>19450</v>
      </c>
      <c r="AH3159" s="121">
        <v>20100</v>
      </c>
      <c r="AI3159" s="121">
        <v>21100</v>
      </c>
      <c r="AJ3159" s="121">
        <v>22200</v>
      </c>
      <c r="AK3159" s="121">
        <v>18750</v>
      </c>
    </row>
    <row r="3160" spans="1:37" s="121" customFormat="1">
      <c r="A3160" s="120"/>
      <c r="AE3160" s="121">
        <v>17200</v>
      </c>
      <c r="AF3160" s="121">
        <v>17200</v>
      </c>
      <c r="AG3160" s="121">
        <v>16100</v>
      </c>
      <c r="AH3160" s="121">
        <v>16500</v>
      </c>
      <c r="AI3160" s="121">
        <v>17500</v>
      </c>
      <c r="AJ3160" s="121">
        <v>17200</v>
      </c>
      <c r="AK3160" s="121">
        <v>15400</v>
      </c>
    </row>
    <row r="3161" spans="1:37" s="121" customFormat="1">
      <c r="A3161" s="120"/>
      <c r="AE3161" s="121">
        <v>17200</v>
      </c>
      <c r="AF3161" s="121">
        <v>17200</v>
      </c>
      <c r="AG3161" s="121">
        <v>16100</v>
      </c>
      <c r="AH3161" s="121">
        <v>16500</v>
      </c>
      <c r="AI3161" s="121">
        <v>17500</v>
      </c>
      <c r="AJ3161" s="121">
        <v>17200</v>
      </c>
      <c r="AK3161" s="121">
        <v>15400</v>
      </c>
    </row>
    <row r="3162" spans="1:37" s="121" customFormat="1">
      <c r="A3162" s="120"/>
      <c r="AE3162" s="121">
        <v>17200</v>
      </c>
      <c r="AF3162" s="121">
        <v>17200</v>
      </c>
      <c r="AG3162" s="121">
        <v>16100</v>
      </c>
      <c r="AH3162" s="121">
        <v>16500</v>
      </c>
      <c r="AI3162" s="121">
        <v>17500</v>
      </c>
      <c r="AJ3162" s="121">
        <v>17200</v>
      </c>
      <c r="AK3162" s="121">
        <v>15400</v>
      </c>
    </row>
    <row r="3163" spans="1:37" s="121" customFormat="1">
      <c r="A3163" s="120"/>
      <c r="AE3163" s="121">
        <v>18100</v>
      </c>
      <c r="AF3163" s="121">
        <v>18100</v>
      </c>
      <c r="AG3163" s="121">
        <v>16300</v>
      </c>
      <c r="AH3163" s="121">
        <v>16900</v>
      </c>
      <c r="AI3163" s="121">
        <v>17900</v>
      </c>
      <c r="AJ3163" s="121">
        <v>18100</v>
      </c>
      <c r="AK3163" s="121">
        <v>15600</v>
      </c>
    </row>
    <row r="3164" spans="1:37" s="121" customFormat="1">
      <c r="A3164" s="120"/>
      <c r="AE3164" s="121">
        <v>18100</v>
      </c>
      <c r="AF3164" s="121">
        <v>18100</v>
      </c>
      <c r="AG3164" s="121">
        <v>16300</v>
      </c>
      <c r="AH3164" s="121">
        <v>16900</v>
      </c>
      <c r="AI3164" s="121">
        <v>17900</v>
      </c>
      <c r="AJ3164" s="121">
        <v>18100</v>
      </c>
      <c r="AK3164" s="121">
        <v>15600</v>
      </c>
    </row>
    <row r="3165" spans="1:37" s="121" customFormat="1">
      <c r="A3165" s="120"/>
      <c r="AE3165" s="121">
        <v>17200</v>
      </c>
      <c r="AF3165" s="121">
        <v>17200</v>
      </c>
      <c r="AG3165" s="121">
        <v>16100</v>
      </c>
      <c r="AH3165" s="121">
        <v>16500</v>
      </c>
      <c r="AI3165" s="121">
        <v>17500</v>
      </c>
      <c r="AJ3165" s="121">
        <v>17200</v>
      </c>
      <c r="AK3165" s="121">
        <v>15400</v>
      </c>
    </row>
    <row r="3166" spans="1:37" s="121" customFormat="1">
      <c r="A3166" s="120"/>
      <c r="AE3166" s="121">
        <v>17200</v>
      </c>
      <c r="AF3166" s="121">
        <v>17200</v>
      </c>
      <c r="AG3166" s="121">
        <v>16100</v>
      </c>
      <c r="AH3166" s="121">
        <v>16500</v>
      </c>
      <c r="AI3166" s="121">
        <v>17500</v>
      </c>
      <c r="AJ3166" s="121">
        <v>17200</v>
      </c>
      <c r="AK3166" s="121">
        <v>15400</v>
      </c>
    </row>
    <row r="3167" spans="1:37" s="121" customFormat="1">
      <c r="A3167" s="120"/>
      <c r="AE3167" s="121">
        <v>17200</v>
      </c>
      <c r="AF3167" s="121">
        <v>17200</v>
      </c>
      <c r="AG3167" s="121">
        <v>16100</v>
      </c>
      <c r="AH3167" s="121">
        <v>16500</v>
      </c>
      <c r="AI3167" s="121">
        <v>17500</v>
      </c>
      <c r="AJ3167" s="121">
        <v>17200</v>
      </c>
      <c r="AK3167" s="121">
        <v>15400</v>
      </c>
    </row>
    <row r="3168" spans="1:37" s="121" customFormat="1">
      <c r="A3168" s="120"/>
      <c r="AE3168" s="121">
        <v>16700</v>
      </c>
      <c r="AF3168" s="121">
        <v>16700</v>
      </c>
      <c r="AG3168" s="121">
        <v>15800</v>
      </c>
      <c r="AH3168" s="121">
        <v>16300</v>
      </c>
      <c r="AI3168" s="121">
        <v>17300</v>
      </c>
      <c r="AJ3168" s="121">
        <v>16700</v>
      </c>
      <c r="AK3168" s="121">
        <v>15100</v>
      </c>
    </row>
    <row r="3169" spans="1:37" s="121" customFormat="1">
      <c r="A3169" s="120"/>
      <c r="AE3169" s="121">
        <v>16700</v>
      </c>
      <c r="AF3169" s="121">
        <v>16700</v>
      </c>
      <c r="AG3169" s="121">
        <v>15800</v>
      </c>
      <c r="AH3169" s="121">
        <v>16300</v>
      </c>
      <c r="AI3169" s="121">
        <v>17300</v>
      </c>
      <c r="AJ3169" s="121">
        <v>16700</v>
      </c>
      <c r="AK3169" s="121">
        <v>15100</v>
      </c>
    </row>
    <row r="3170" spans="1:37" s="121" customFormat="1">
      <c r="A3170" s="120"/>
      <c r="AE3170" s="121">
        <v>17200</v>
      </c>
      <c r="AF3170" s="121">
        <v>17200</v>
      </c>
      <c r="AG3170" s="121">
        <v>16100</v>
      </c>
      <c r="AH3170" s="121">
        <v>16500</v>
      </c>
      <c r="AI3170" s="121">
        <v>17500</v>
      </c>
      <c r="AJ3170" s="121">
        <v>17200</v>
      </c>
      <c r="AK3170" s="121">
        <v>15400</v>
      </c>
    </row>
    <row r="3171" spans="1:37" s="121" customFormat="1">
      <c r="A3171" s="120"/>
      <c r="AE3171" s="121">
        <v>16700</v>
      </c>
      <c r="AF3171" s="121">
        <v>16700</v>
      </c>
      <c r="AG3171" s="121">
        <v>15800</v>
      </c>
      <c r="AH3171" s="121">
        <v>16300</v>
      </c>
      <c r="AI3171" s="121">
        <v>17300</v>
      </c>
      <c r="AJ3171" s="121">
        <v>16700</v>
      </c>
      <c r="AK3171" s="121">
        <v>15100</v>
      </c>
    </row>
    <row r="3172" spans="1:37" s="121" customFormat="1">
      <c r="A3172" s="120"/>
      <c r="AE3172" s="121">
        <v>16700</v>
      </c>
      <c r="AF3172" s="121">
        <v>16700</v>
      </c>
      <c r="AG3172" s="121">
        <v>15800</v>
      </c>
      <c r="AH3172" s="121">
        <v>16300</v>
      </c>
      <c r="AI3172" s="121">
        <v>17300</v>
      </c>
      <c r="AJ3172" s="121">
        <v>16700</v>
      </c>
      <c r="AK3172" s="121">
        <v>15100</v>
      </c>
    </row>
    <row r="3173" spans="1:37" s="121" customFormat="1">
      <c r="A3173" s="120"/>
      <c r="AE3173" s="121">
        <v>16700</v>
      </c>
      <c r="AF3173" s="121">
        <v>16700</v>
      </c>
      <c r="AG3173" s="121">
        <v>16100</v>
      </c>
      <c r="AH3173" s="121">
        <v>16300</v>
      </c>
      <c r="AI3173" s="121">
        <v>17300</v>
      </c>
      <c r="AJ3173" s="121">
        <v>16700</v>
      </c>
      <c r="AK3173" s="121">
        <v>15400</v>
      </c>
    </row>
    <row r="3174" spans="1:37" s="121" customFormat="1">
      <c r="A3174" s="120"/>
      <c r="AE3174" s="121">
        <v>16700</v>
      </c>
      <c r="AF3174" s="121">
        <v>16700</v>
      </c>
      <c r="AG3174" s="121">
        <v>16100</v>
      </c>
      <c r="AH3174" s="121">
        <v>16500</v>
      </c>
      <c r="AI3174" s="121">
        <v>17500</v>
      </c>
      <c r="AJ3174" s="121">
        <v>16700</v>
      </c>
      <c r="AK3174" s="121">
        <v>15400</v>
      </c>
    </row>
    <row r="3175" spans="1:37" s="121" customFormat="1">
      <c r="A3175" s="120"/>
      <c r="AE3175" s="121">
        <v>-99999999999</v>
      </c>
      <c r="AF3175" s="121">
        <v>-99999999999</v>
      </c>
      <c r="AG3175" s="121">
        <v>-99999999999</v>
      </c>
      <c r="AH3175" s="121">
        <v>-99999999999</v>
      </c>
      <c r="AI3175" s="121">
        <v>-99999999999</v>
      </c>
      <c r="AJ3175" s="121">
        <v>-99999999999</v>
      </c>
      <c r="AK3175" s="121">
        <v>-99999999999</v>
      </c>
    </row>
    <row r="3176" spans="1:37" s="121" customFormat="1">
      <c r="A3176" s="120"/>
      <c r="AE3176" s="121">
        <v>18100</v>
      </c>
      <c r="AF3176" s="121">
        <v>18100</v>
      </c>
      <c r="AG3176" s="121">
        <v>16300</v>
      </c>
      <c r="AH3176" s="121">
        <v>16900</v>
      </c>
      <c r="AI3176" s="121">
        <v>17900</v>
      </c>
      <c r="AJ3176" s="121">
        <v>18100</v>
      </c>
      <c r="AK3176" s="121">
        <v>15600</v>
      </c>
    </row>
    <row r="3177" spans="1:37" s="121" customFormat="1">
      <c r="A3177" s="120"/>
      <c r="AE3177" s="121">
        <v>17200</v>
      </c>
      <c r="AF3177" s="121">
        <v>17200</v>
      </c>
      <c r="AG3177" s="121">
        <v>16100</v>
      </c>
      <c r="AH3177" s="121">
        <v>16500</v>
      </c>
      <c r="AI3177" s="121">
        <v>17500</v>
      </c>
      <c r="AJ3177" s="121">
        <v>17200</v>
      </c>
      <c r="AK3177" s="121">
        <v>15400</v>
      </c>
    </row>
    <row r="3178" spans="1:37" s="121" customFormat="1">
      <c r="A3178" s="120"/>
      <c r="AE3178" s="121">
        <v>17200</v>
      </c>
      <c r="AF3178" s="121">
        <v>17200</v>
      </c>
      <c r="AG3178" s="121">
        <v>16100</v>
      </c>
      <c r="AH3178" s="121">
        <v>16500</v>
      </c>
      <c r="AI3178" s="121">
        <v>17500</v>
      </c>
      <c r="AJ3178" s="121">
        <v>17200</v>
      </c>
      <c r="AK3178" s="121">
        <v>15400</v>
      </c>
    </row>
    <row r="3179" spans="1:37" s="121" customFormat="1">
      <c r="A3179" s="120"/>
      <c r="AE3179" s="121">
        <v>18100</v>
      </c>
      <c r="AF3179" s="121">
        <v>18100</v>
      </c>
      <c r="AG3179" s="121">
        <v>16300</v>
      </c>
      <c r="AH3179" s="121">
        <v>16900</v>
      </c>
      <c r="AI3179" s="121">
        <v>17900</v>
      </c>
      <c r="AJ3179" s="121">
        <v>18100</v>
      </c>
      <c r="AK3179" s="121">
        <v>15600</v>
      </c>
    </row>
    <row r="3180" spans="1:37" s="121" customFormat="1">
      <c r="A3180" s="120"/>
      <c r="AE3180" s="121">
        <v>17200</v>
      </c>
      <c r="AF3180" s="121">
        <v>17200</v>
      </c>
      <c r="AG3180" s="121">
        <v>16100</v>
      </c>
      <c r="AH3180" s="121">
        <v>16500</v>
      </c>
      <c r="AI3180" s="121">
        <v>17500</v>
      </c>
      <c r="AJ3180" s="121">
        <v>17200</v>
      </c>
      <c r="AK3180" s="121">
        <v>15400</v>
      </c>
    </row>
    <row r="3181" spans="1:37" s="121" customFormat="1">
      <c r="A3181" s="120"/>
      <c r="AE3181" s="121">
        <v>17200</v>
      </c>
      <c r="AF3181" s="121">
        <v>17200</v>
      </c>
      <c r="AG3181" s="121">
        <v>16100</v>
      </c>
      <c r="AH3181" s="121">
        <v>16500</v>
      </c>
      <c r="AI3181" s="121">
        <v>17500</v>
      </c>
      <c r="AJ3181" s="121">
        <v>17200</v>
      </c>
      <c r="AK3181" s="121">
        <v>15400</v>
      </c>
    </row>
    <row r="3182" spans="1:37" s="121" customFormat="1">
      <c r="A3182" s="120"/>
      <c r="AE3182" s="121">
        <v>18100</v>
      </c>
      <c r="AF3182" s="121">
        <v>18100</v>
      </c>
      <c r="AG3182" s="121">
        <v>16300</v>
      </c>
      <c r="AH3182" s="121">
        <v>16900</v>
      </c>
      <c r="AI3182" s="121">
        <v>17900</v>
      </c>
      <c r="AJ3182" s="121">
        <v>18100</v>
      </c>
      <c r="AK3182" s="121">
        <v>15600</v>
      </c>
    </row>
    <row r="3183" spans="1:37" s="121" customFormat="1">
      <c r="A3183" s="120"/>
      <c r="AE3183" s="121">
        <v>19200</v>
      </c>
      <c r="AF3183" s="121">
        <v>19200</v>
      </c>
      <c r="AG3183" s="121">
        <v>17200</v>
      </c>
      <c r="AH3183" s="121">
        <v>17600</v>
      </c>
      <c r="AI3183" s="121">
        <v>18600</v>
      </c>
      <c r="AJ3183" s="121">
        <v>19200</v>
      </c>
      <c r="AK3183" s="121">
        <v>16500</v>
      </c>
    </row>
    <row r="3184" spans="1:37" s="121" customFormat="1">
      <c r="A3184" s="120"/>
      <c r="AE3184" s="121">
        <v>18800</v>
      </c>
      <c r="AF3184" s="121">
        <v>18800</v>
      </c>
      <c r="AG3184" s="121">
        <v>17500</v>
      </c>
      <c r="AH3184" s="121">
        <v>17400</v>
      </c>
      <c r="AI3184" s="121">
        <v>18400</v>
      </c>
      <c r="AJ3184" s="121">
        <v>18800</v>
      </c>
      <c r="AK3184" s="121">
        <v>16800</v>
      </c>
    </row>
    <row r="3185" spans="1:37" s="121" customFormat="1">
      <c r="A3185" s="120"/>
      <c r="AE3185" s="121">
        <v>18800</v>
      </c>
      <c r="AF3185" s="121">
        <v>18800</v>
      </c>
      <c r="AG3185" s="121">
        <v>17500</v>
      </c>
      <c r="AH3185" s="121">
        <v>17400</v>
      </c>
      <c r="AI3185" s="121">
        <v>18400</v>
      </c>
      <c r="AJ3185" s="121">
        <v>18800</v>
      </c>
      <c r="AK3185" s="121">
        <v>16800</v>
      </c>
    </row>
    <row r="3186" spans="1:37" s="121" customFormat="1">
      <c r="A3186" s="120"/>
      <c r="AE3186" s="121">
        <v>18100</v>
      </c>
      <c r="AF3186" s="121">
        <v>18100</v>
      </c>
      <c r="AG3186" s="121">
        <v>16300</v>
      </c>
      <c r="AH3186" s="121">
        <v>16900</v>
      </c>
      <c r="AI3186" s="121">
        <v>17900</v>
      </c>
      <c r="AJ3186" s="121">
        <v>18100</v>
      </c>
      <c r="AK3186" s="121">
        <v>15600</v>
      </c>
    </row>
    <row r="3187" spans="1:37" s="121" customFormat="1">
      <c r="A3187" s="120"/>
      <c r="AE3187" s="121">
        <v>19200</v>
      </c>
      <c r="AF3187" s="121">
        <v>19200</v>
      </c>
      <c r="AG3187" s="121">
        <v>17900</v>
      </c>
      <c r="AH3187" s="121">
        <v>18300</v>
      </c>
      <c r="AI3187" s="121">
        <v>-99999999999</v>
      </c>
      <c r="AJ3187" s="121">
        <v>19200</v>
      </c>
      <c r="AK3187" s="121">
        <v>17200</v>
      </c>
    </row>
    <row r="3188" spans="1:37" s="121" customFormat="1">
      <c r="A3188" s="120"/>
      <c r="AE3188" s="121">
        <v>17200</v>
      </c>
      <c r="AF3188" s="121">
        <v>17200</v>
      </c>
      <c r="AG3188" s="121">
        <v>16100</v>
      </c>
      <c r="AH3188" s="121">
        <v>16500</v>
      </c>
      <c r="AI3188" s="121">
        <v>17500</v>
      </c>
      <c r="AJ3188" s="121">
        <v>17200</v>
      </c>
      <c r="AK3188" s="121">
        <v>15400</v>
      </c>
    </row>
    <row r="3189" spans="1:37" s="121" customFormat="1">
      <c r="A3189" s="120"/>
      <c r="AE3189" s="121">
        <v>18100</v>
      </c>
      <c r="AF3189" s="121">
        <v>18100</v>
      </c>
      <c r="AG3189" s="121">
        <v>16300</v>
      </c>
      <c r="AH3189" s="121">
        <v>16900</v>
      </c>
      <c r="AI3189" s="121">
        <v>17900</v>
      </c>
      <c r="AJ3189" s="121">
        <v>18100</v>
      </c>
      <c r="AK3189" s="121">
        <v>15600</v>
      </c>
    </row>
    <row r="3190" spans="1:37" s="121" customFormat="1">
      <c r="A3190" s="120"/>
      <c r="AE3190" s="121">
        <v>17200</v>
      </c>
      <c r="AF3190" s="121">
        <v>17200</v>
      </c>
      <c r="AG3190" s="121">
        <v>16100</v>
      </c>
      <c r="AH3190" s="121">
        <v>16500</v>
      </c>
      <c r="AI3190" s="121">
        <v>17500</v>
      </c>
      <c r="AJ3190" s="121">
        <v>17200</v>
      </c>
      <c r="AK3190" s="121">
        <v>15400</v>
      </c>
    </row>
    <row r="3191" spans="1:37" s="121" customFormat="1">
      <c r="A3191" s="120"/>
      <c r="AE3191" s="121">
        <v>18100</v>
      </c>
      <c r="AF3191" s="121">
        <v>18100</v>
      </c>
      <c r="AG3191" s="121">
        <v>16300</v>
      </c>
      <c r="AH3191" s="121">
        <v>16900</v>
      </c>
      <c r="AI3191" s="121">
        <v>17900</v>
      </c>
      <c r="AJ3191" s="121">
        <v>18100</v>
      </c>
      <c r="AK3191" s="121">
        <v>15600</v>
      </c>
    </row>
    <row r="3192" spans="1:37" s="121" customFormat="1">
      <c r="A3192" s="120"/>
      <c r="AE3192" s="121">
        <v>17200</v>
      </c>
      <c r="AF3192" s="121">
        <v>17200</v>
      </c>
      <c r="AG3192" s="121">
        <v>16100</v>
      </c>
      <c r="AH3192" s="121">
        <v>16500</v>
      </c>
      <c r="AI3192" s="121">
        <v>17500</v>
      </c>
      <c r="AJ3192" s="121">
        <v>17200</v>
      </c>
      <c r="AK3192" s="121">
        <v>15400</v>
      </c>
    </row>
    <row r="3193" spans="1:37" s="121" customFormat="1">
      <c r="A3193" s="120"/>
      <c r="AE3193" s="121">
        <v>18100</v>
      </c>
      <c r="AF3193" s="121">
        <v>18100</v>
      </c>
      <c r="AG3193" s="121">
        <v>16300</v>
      </c>
      <c r="AH3193" s="121">
        <v>16900</v>
      </c>
      <c r="AI3193" s="121">
        <v>17900</v>
      </c>
      <c r="AJ3193" s="121">
        <v>18100</v>
      </c>
      <c r="AK3193" s="121">
        <v>15600</v>
      </c>
    </row>
    <row r="3194" spans="1:37" s="121" customFormat="1">
      <c r="A3194" s="120"/>
      <c r="AE3194" s="121">
        <v>17200</v>
      </c>
      <c r="AF3194" s="121">
        <v>17200</v>
      </c>
      <c r="AG3194" s="121">
        <v>16100</v>
      </c>
      <c r="AH3194" s="121">
        <v>16500</v>
      </c>
      <c r="AI3194" s="121">
        <v>17500</v>
      </c>
      <c r="AJ3194" s="121">
        <v>17200</v>
      </c>
      <c r="AK3194" s="121">
        <v>15400</v>
      </c>
    </row>
    <row r="3195" spans="1:37" s="121" customFormat="1">
      <c r="A3195" s="120"/>
      <c r="AE3195" s="121">
        <v>18100</v>
      </c>
      <c r="AF3195" s="121">
        <v>18100</v>
      </c>
      <c r="AG3195" s="121">
        <v>16300</v>
      </c>
      <c r="AH3195" s="121">
        <v>16900</v>
      </c>
      <c r="AI3195" s="121">
        <v>17900</v>
      </c>
      <c r="AJ3195" s="121">
        <v>18100</v>
      </c>
      <c r="AK3195" s="121">
        <v>15600</v>
      </c>
    </row>
    <row r="3196" spans="1:37" s="121" customFormat="1">
      <c r="A3196" s="120"/>
      <c r="AE3196" s="121">
        <v>17200</v>
      </c>
      <c r="AF3196" s="121">
        <v>17200</v>
      </c>
      <c r="AG3196" s="121">
        <v>16100</v>
      </c>
      <c r="AH3196" s="121">
        <v>16500</v>
      </c>
      <c r="AI3196" s="121">
        <v>17500</v>
      </c>
      <c r="AJ3196" s="121">
        <v>17200</v>
      </c>
      <c r="AK3196" s="121">
        <v>15400</v>
      </c>
    </row>
    <row r="3197" spans="1:37" s="121" customFormat="1">
      <c r="A3197" s="120"/>
      <c r="AE3197" s="121">
        <v>18100</v>
      </c>
      <c r="AF3197" s="121">
        <v>18100</v>
      </c>
      <c r="AG3197" s="121">
        <v>16300</v>
      </c>
      <c r="AH3197" s="121">
        <v>16900</v>
      </c>
      <c r="AI3197" s="121">
        <v>17900</v>
      </c>
      <c r="AJ3197" s="121">
        <v>18100</v>
      </c>
      <c r="AK3197" s="121">
        <v>15600</v>
      </c>
    </row>
    <row r="3198" spans="1:37" s="121" customFormat="1">
      <c r="A3198" s="120"/>
      <c r="AE3198" s="121">
        <v>17200</v>
      </c>
      <c r="AF3198" s="121">
        <v>17200</v>
      </c>
      <c r="AG3198" s="121">
        <v>16100</v>
      </c>
      <c r="AH3198" s="121">
        <v>16500</v>
      </c>
      <c r="AI3198" s="121">
        <v>17500</v>
      </c>
      <c r="AJ3198" s="121">
        <v>17200</v>
      </c>
      <c r="AK3198" s="121">
        <v>15400</v>
      </c>
    </row>
    <row r="3199" spans="1:37" s="121" customFormat="1">
      <c r="A3199" s="120"/>
      <c r="AE3199" s="121">
        <v>18100</v>
      </c>
      <c r="AF3199" s="121">
        <v>18100</v>
      </c>
      <c r="AG3199" s="121">
        <v>16300</v>
      </c>
      <c r="AH3199" s="121">
        <v>16900</v>
      </c>
      <c r="AI3199" s="121">
        <v>17900</v>
      </c>
      <c r="AJ3199" s="121">
        <v>18100</v>
      </c>
      <c r="AK3199" s="121">
        <v>15600</v>
      </c>
    </row>
    <row r="3200" spans="1:37" s="121" customFormat="1">
      <c r="A3200" s="120"/>
      <c r="AE3200" s="121">
        <v>-99999999999</v>
      </c>
      <c r="AF3200" s="121">
        <v>-99999999999</v>
      </c>
      <c r="AG3200" s="121">
        <v>-99999999999</v>
      </c>
      <c r="AH3200" s="121">
        <v>-99999999999</v>
      </c>
      <c r="AI3200" s="121">
        <v>-99999999999</v>
      </c>
      <c r="AJ3200" s="121">
        <v>-99999999999</v>
      </c>
      <c r="AK3200" s="121">
        <v>-99999999999</v>
      </c>
    </row>
    <row r="3201" spans="1:37" s="121" customFormat="1">
      <c r="A3201" s="120"/>
      <c r="AE3201" s="121">
        <v>-99999999999</v>
      </c>
      <c r="AF3201" s="121">
        <v>-99999999999</v>
      </c>
      <c r="AG3201" s="121">
        <v>-99999999999</v>
      </c>
      <c r="AH3201" s="121">
        <v>-99999999999</v>
      </c>
      <c r="AI3201" s="121">
        <v>-99999999999</v>
      </c>
      <c r="AJ3201" s="121">
        <v>-99999999999</v>
      </c>
      <c r="AK3201" s="121">
        <v>-99999999999</v>
      </c>
    </row>
    <row r="3202" spans="1:37" s="121" customFormat="1">
      <c r="A3202" s="120"/>
      <c r="AE3202" s="121">
        <v>17200</v>
      </c>
      <c r="AF3202" s="121">
        <v>17200</v>
      </c>
      <c r="AG3202" s="121">
        <v>16100</v>
      </c>
      <c r="AH3202" s="121">
        <v>16500</v>
      </c>
      <c r="AI3202" s="121">
        <v>17500</v>
      </c>
      <c r="AJ3202" s="121">
        <v>17200</v>
      </c>
      <c r="AK3202" s="121">
        <v>15400</v>
      </c>
    </row>
    <row r="3203" spans="1:37" s="121" customFormat="1">
      <c r="A3203" s="120"/>
      <c r="AE3203" s="121">
        <v>17200</v>
      </c>
      <c r="AF3203" s="121">
        <v>17200</v>
      </c>
      <c r="AG3203" s="121">
        <v>16100</v>
      </c>
      <c r="AH3203" s="121">
        <v>16500</v>
      </c>
      <c r="AI3203" s="121">
        <v>17500</v>
      </c>
      <c r="AJ3203" s="121">
        <v>17200</v>
      </c>
      <c r="AK3203" s="121">
        <v>15400</v>
      </c>
    </row>
    <row r="3204" spans="1:37" s="121" customFormat="1">
      <c r="A3204" s="120"/>
      <c r="AE3204" s="121">
        <v>17200</v>
      </c>
      <c r="AF3204" s="121">
        <v>17200</v>
      </c>
      <c r="AG3204" s="121">
        <v>16100</v>
      </c>
      <c r="AH3204" s="121">
        <v>16500</v>
      </c>
      <c r="AI3204" s="121">
        <v>17500</v>
      </c>
      <c r="AJ3204" s="121">
        <v>17200</v>
      </c>
      <c r="AK3204" s="121">
        <v>15400</v>
      </c>
    </row>
    <row r="3205" spans="1:37" s="121" customFormat="1">
      <c r="A3205" s="120"/>
      <c r="AE3205" s="121">
        <v>17200</v>
      </c>
      <c r="AF3205" s="121">
        <v>17200</v>
      </c>
      <c r="AG3205" s="121">
        <v>16100</v>
      </c>
      <c r="AH3205" s="121">
        <v>16500</v>
      </c>
      <c r="AI3205" s="121">
        <v>17500</v>
      </c>
      <c r="AJ3205" s="121">
        <v>17200</v>
      </c>
      <c r="AK3205" s="121">
        <v>15400</v>
      </c>
    </row>
    <row r="3206" spans="1:37" s="121" customFormat="1">
      <c r="A3206" s="120"/>
      <c r="AE3206" s="121">
        <v>17200</v>
      </c>
      <c r="AF3206" s="121">
        <v>17200</v>
      </c>
      <c r="AG3206" s="121">
        <v>16100</v>
      </c>
      <c r="AH3206" s="121">
        <v>16500</v>
      </c>
      <c r="AI3206" s="121">
        <v>17500</v>
      </c>
      <c r="AJ3206" s="121">
        <v>17200</v>
      </c>
      <c r="AK3206" s="121">
        <v>15400</v>
      </c>
    </row>
    <row r="3207" spans="1:37" s="121" customFormat="1">
      <c r="A3207" s="120"/>
      <c r="AE3207" s="121">
        <v>17200</v>
      </c>
      <c r="AF3207" s="121">
        <v>17200</v>
      </c>
      <c r="AG3207" s="121">
        <v>16100</v>
      </c>
      <c r="AH3207" s="121">
        <v>16500</v>
      </c>
      <c r="AI3207" s="121">
        <v>17500</v>
      </c>
      <c r="AJ3207" s="121">
        <v>17200</v>
      </c>
      <c r="AK3207" s="121">
        <v>15400</v>
      </c>
    </row>
    <row r="3208" spans="1:37" s="121" customFormat="1">
      <c r="A3208" s="120"/>
      <c r="AE3208" s="121">
        <v>19200</v>
      </c>
      <c r="AF3208" s="121">
        <v>19200</v>
      </c>
      <c r="AG3208" s="121">
        <v>17200</v>
      </c>
      <c r="AH3208" s="121">
        <v>17900</v>
      </c>
      <c r="AI3208" s="121">
        <v>18900</v>
      </c>
      <c r="AJ3208" s="121">
        <v>19200</v>
      </c>
      <c r="AK3208" s="121">
        <v>16500</v>
      </c>
    </row>
    <row r="3209" spans="1:37" s="121" customFormat="1">
      <c r="A3209" s="120"/>
      <c r="AE3209" s="121">
        <v>19200</v>
      </c>
      <c r="AF3209" s="121">
        <v>19200</v>
      </c>
      <c r="AG3209" s="121">
        <v>17200</v>
      </c>
      <c r="AH3209" s="121">
        <v>17600</v>
      </c>
      <c r="AI3209" s="121">
        <v>18600</v>
      </c>
      <c r="AJ3209" s="121">
        <v>19200</v>
      </c>
      <c r="AK3209" s="121">
        <v>16500</v>
      </c>
    </row>
    <row r="3210" spans="1:37" s="121" customFormat="1">
      <c r="A3210" s="120"/>
      <c r="AE3210" s="121">
        <v>3200</v>
      </c>
      <c r="AF3210" s="121">
        <v>3400</v>
      </c>
      <c r="AG3210" s="121">
        <v>2700</v>
      </c>
      <c r="AH3210" s="121">
        <v>2600</v>
      </c>
      <c r="AI3210" s="121">
        <v>3000</v>
      </c>
      <c r="AJ3210" s="121">
        <v>3000</v>
      </c>
      <c r="AK3210" s="121">
        <v>2300</v>
      </c>
    </row>
    <row r="3211" spans="1:37" s="121" customFormat="1">
      <c r="A3211" s="120"/>
      <c r="AE3211" s="121">
        <v>4300</v>
      </c>
      <c r="AF3211" s="121">
        <v>4700</v>
      </c>
      <c r="AG3211" s="121">
        <v>3650</v>
      </c>
      <c r="AH3211" s="121">
        <v>3350</v>
      </c>
      <c r="AI3211" s="121">
        <v>3650</v>
      </c>
      <c r="AJ3211" s="121">
        <v>3900</v>
      </c>
      <c r="AK3211" s="121">
        <v>3250</v>
      </c>
    </row>
    <row r="3212" spans="1:37" s="121" customFormat="1">
      <c r="A3212" s="120"/>
      <c r="AE3212" s="121">
        <v>-99999999999</v>
      </c>
      <c r="AF3212" s="121">
        <v>-99999999999</v>
      </c>
      <c r="AG3212" s="121">
        <v>4150</v>
      </c>
      <c r="AH3212" s="121">
        <v>4100</v>
      </c>
      <c r="AI3212" s="121">
        <v>4500</v>
      </c>
      <c r="AJ3212" s="121">
        <v>-99999999999</v>
      </c>
      <c r="AK3212" s="121">
        <v>3750</v>
      </c>
    </row>
    <row r="3213" spans="1:37" s="121" customFormat="1">
      <c r="A3213" s="120"/>
      <c r="AE3213" s="121">
        <v>4300</v>
      </c>
      <c r="AF3213" s="121">
        <v>4700</v>
      </c>
      <c r="AG3213" s="121">
        <v>3820</v>
      </c>
      <c r="AH3213" s="121">
        <v>3720</v>
      </c>
      <c r="AI3213" s="121">
        <v>4070</v>
      </c>
      <c r="AJ3213" s="121">
        <v>3900</v>
      </c>
      <c r="AK3213" s="121">
        <v>3530</v>
      </c>
    </row>
    <row r="3214" spans="1:37" s="121" customFormat="1">
      <c r="A3214" s="120"/>
      <c r="AE3214" s="121">
        <v>4300</v>
      </c>
      <c r="AF3214" s="121">
        <v>4700</v>
      </c>
      <c r="AG3214" s="121">
        <v>3650</v>
      </c>
      <c r="AH3214" s="121">
        <v>3350</v>
      </c>
      <c r="AI3214" s="121">
        <v>3650</v>
      </c>
      <c r="AJ3214" s="121">
        <v>3900</v>
      </c>
      <c r="AK3214" s="121">
        <v>3250</v>
      </c>
    </row>
    <row r="3215" spans="1:37" s="121" customFormat="1">
      <c r="A3215" s="120"/>
      <c r="AE3215" s="121">
        <v>3200</v>
      </c>
      <c r="AF3215" s="121">
        <v>3400</v>
      </c>
      <c r="AG3215" s="121">
        <v>2700</v>
      </c>
      <c r="AH3215" s="121">
        <v>2600</v>
      </c>
      <c r="AI3215" s="121">
        <v>3000</v>
      </c>
      <c r="AJ3215" s="121">
        <v>3000</v>
      </c>
      <c r="AK3215" s="121">
        <v>2300</v>
      </c>
    </row>
    <row r="3216" spans="1:37" s="121" customFormat="1">
      <c r="A3216" s="120"/>
      <c r="AE3216" s="121">
        <v>-99999999999</v>
      </c>
      <c r="AF3216" s="121">
        <v>5800</v>
      </c>
      <c r="AG3216" s="121">
        <v>4400</v>
      </c>
      <c r="AH3216" s="121">
        <v>4000</v>
      </c>
      <c r="AI3216" s="121">
        <v>4400</v>
      </c>
      <c r="AJ3216" s="121">
        <v>-99999999999</v>
      </c>
      <c r="AK3216" s="121">
        <v>4000</v>
      </c>
    </row>
    <row r="3217" spans="1:37" s="121" customFormat="1">
      <c r="A3217" s="120"/>
      <c r="AE3217" s="121">
        <v>-99999999999</v>
      </c>
      <c r="AF3217" s="121">
        <v>5600</v>
      </c>
      <c r="AG3217" s="121">
        <v>4000</v>
      </c>
      <c r="AH3217" s="121">
        <v>3950</v>
      </c>
      <c r="AI3217" s="121">
        <v>4350</v>
      </c>
      <c r="AJ3217" s="121">
        <v>4100</v>
      </c>
      <c r="AK3217" s="121">
        <v>3780</v>
      </c>
    </row>
    <row r="3218" spans="1:37" s="121" customFormat="1">
      <c r="A3218" s="120"/>
      <c r="AE3218" s="121">
        <v>-99999999999</v>
      </c>
      <c r="AF3218" s="121">
        <v>5600</v>
      </c>
      <c r="AG3218" s="121">
        <v>4000</v>
      </c>
      <c r="AH3218" s="121">
        <v>3950</v>
      </c>
      <c r="AI3218" s="121">
        <v>4350</v>
      </c>
      <c r="AJ3218" s="121">
        <v>4100</v>
      </c>
      <c r="AK3218" s="121">
        <v>3780</v>
      </c>
    </row>
    <row r="3219" spans="1:37" s="121" customFormat="1">
      <c r="A3219" s="120"/>
      <c r="AE3219" s="121">
        <v>4050</v>
      </c>
      <c r="AF3219" s="121">
        <v>3800</v>
      </c>
      <c r="AG3219" s="121">
        <v>3200</v>
      </c>
      <c r="AH3219" s="121">
        <v>2500</v>
      </c>
      <c r="AI3219" s="121">
        <v>2900</v>
      </c>
      <c r="AJ3219" s="121">
        <v>3800</v>
      </c>
      <c r="AK3219" s="121">
        <v>2950</v>
      </c>
    </row>
    <row r="3220" spans="1:37" s="121" customFormat="1">
      <c r="A3220" s="120"/>
      <c r="AE3220" s="121">
        <v>4200</v>
      </c>
      <c r="AF3220" s="121">
        <v>4000</v>
      </c>
      <c r="AG3220" s="121">
        <v>3200</v>
      </c>
      <c r="AH3220" s="121">
        <v>2500</v>
      </c>
      <c r="AI3220" s="121">
        <v>2900</v>
      </c>
      <c r="AJ3220" s="121">
        <v>3900</v>
      </c>
      <c r="AK3220" s="121">
        <v>3000</v>
      </c>
    </row>
    <row r="3221" spans="1:37" s="121" customFormat="1">
      <c r="A3221" s="120"/>
      <c r="AE3221" s="121">
        <v>4150</v>
      </c>
      <c r="AF3221" s="121">
        <v>4000</v>
      </c>
      <c r="AG3221" s="121">
        <v>3200</v>
      </c>
      <c r="AH3221" s="121">
        <v>2500</v>
      </c>
      <c r="AI3221" s="121">
        <v>2900</v>
      </c>
      <c r="AJ3221" s="121">
        <v>3900</v>
      </c>
      <c r="AK3221" s="121">
        <v>3000</v>
      </c>
    </row>
    <row r="3222" spans="1:37" s="121" customFormat="1">
      <c r="A3222" s="120"/>
      <c r="AE3222" s="121">
        <v>4100</v>
      </c>
      <c r="AF3222" s="121">
        <v>3800</v>
      </c>
      <c r="AG3222" s="121">
        <v>2800</v>
      </c>
      <c r="AH3222" s="121">
        <v>2100</v>
      </c>
      <c r="AI3222" s="121">
        <v>2500</v>
      </c>
      <c r="AJ3222" s="121">
        <v>3700</v>
      </c>
      <c r="AK3222" s="121">
        <v>2450</v>
      </c>
    </row>
    <row r="3223" spans="1:37" s="121" customFormat="1">
      <c r="A3223" s="120"/>
      <c r="AE3223" s="121">
        <v>3200</v>
      </c>
      <c r="AF3223" s="121">
        <v>3100</v>
      </c>
      <c r="AG3223" s="121">
        <v>2500</v>
      </c>
      <c r="AH3223" s="121">
        <v>2100</v>
      </c>
      <c r="AI3223" s="121">
        <v>-99999999999</v>
      </c>
      <c r="AJ3223" s="121">
        <v>2700</v>
      </c>
      <c r="AK3223" s="121">
        <v>2100</v>
      </c>
    </row>
    <row r="3224" spans="1:37" s="121" customFormat="1">
      <c r="A3224" s="120"/>
      <c r="AE3224" s="121">
        <v>4250</v>
      </c>
      <c r="AF3224" s="121">
        <v>4000</v>
      </c>
      <c r="AG3224" s="121">
        <v>3100</v>
      </c>
      <c r="AH3224" s="121">
        <v>2400</v>
      </c>
      <c r="AI3224" s="121">
        <v>2800</v>
      </c>
      <c r="AJ3224" s="121">
        <v>3900</v>
      </c>
      <c r="AK3224" s="121">
        <v>2750</v>
      </c>
    </row>
    <row r="3225" spans="1:37" s="121" customFormat="1">
      <c r="A3225" s="120"/>
      <c r="AE3225" s="121">
        <v>4300</v>
      </c>
      <c r="AF3225" s="121">
        <v>4100</v>
      </c>
      <c r="AG3225" s="121">
        <v>3100</v>
      </c>
      <c r="AH3225" s="121">
        <v>2400</v>
      </c>
      <c r="AI3225" s="121">
        <v>2800</v>
      </c>
      <c r="AJ3225" s="121">
        <v>4000</v>
      </c>
      <c r="AK3225" s="121">
        <v>2750</v>
      </c>
    </row>
    <row r="3226" spans="1:37" s="123" customFormat="1">
      <c r="A3226" s="122"/>
      <c r="AE3226" s="123">
        <v>16700</v>
      </c>
      <c r="AF3226" s="123">
        <v>15800</v>
      </c>
      <c r="AG3226" s="123">
        <v>16300</v>
      </c>
      <c r="AH3226" s="123">
        <v>17300</v>
      </c>
      <c r="AI3226" s="123">
        <v>16700</v>
      </c>
      <c r="AJ3226" s="123">
        <v>15100</v>
      </c>
    </row>
    <row r="3227" spans="1:37" s="123" customFormat="1">
      <c r="A3227" s="122"/>
      <c r="AE3227" s="123">
        <v>16700</v>
      </c>
      <c r="AF3227" s="123">
        <v>15800</v>
      </c>
      <c r="AG3227" s="123">
        <v>16300</v>
      </c>
      <c r="AH3227" s="123">
        <v>17300</v>
      </c>
      <c r="AI3227" s="123">
        <v>16700</v>
      </c>
      <c r="AJ3227" s="123">
        <v>15100</v>
      </c>
    </row>
    <row r="3228" spans="1:37" s="123" customFormat="1">
      <c r="A3228" s="122"/>
      <c r="AE3228" s="123">
        <v>16700</v>
      </c>
      <c r="AF3228" s="123">
        <v>15800</v>
      </c>
      <c r="AG3228" s="123">
        <v>16300</v>
      </c>
      <c r="AH3228" s="123">
        <v>17300</v>
      </c>
      <c r="AI3228" s="123">
        <v>16700</v>
      </c>
      <c r="AJ3228" s="123">
        <v>15100</v>
      </c>
    </row>
    <row r="3229" spans="1:37" s="123" customFormat="1">
      <c r="A3229" s="122"/>
      <c r="AE3229" s="123">
        <v>16700</v>
      </c>
      <c r="AF3229" s="123">
        <v>15800</v>
      </c>
      <c r="AG3229" s="123">
        <v>16300</v>
      </c>
      <c r="AH3229" s="123">
        <v>17300</v>
      </c>
      <c r="AI3229" s="123">
        <v>16700</v>
      </c>
      <c r="AJ3229" s="123">
        <v>15100</v>
      </c>
    </row>
    <row r="3230" spans="1:37" s="123" customFormat="1">
      <c r="A3230" s="122"/>
      <c r="AE3230" s="123">
        <v>16700</v>
      </c>
      <c r="AF3230" s="123">
        <v>15800</v>
      </c>
      <c r="AG3230" s="123">
        <v>16300</v>
      </c>
      <c r="AH3230" s="123">
        <v>17300</v>
      </c>
      <c r="AI3230" s="123">
        <v>16700</v>
      </c>
      <c r="AJ3230" s="123">
        <v>15100</v>
      </c>
    </row>
    <row r="3231" spans="1:37" s="123" customFormat="1">
      <c r="A3231" s="122"/>
      <c r="AE3231" s="123">
        <v>16700</v>
      </c>
      <c r="AF3231" s="123">
        <v>15800</v>
      </c>
      <c r="AG3231" s="123">
        <v>16300</v>
      </c>
      <c r="AH3231" s="123">
        <v>17300</v>
      </c>
      <c r="AI3231" s="123">
        <v>16700</v>
      </c>
      <c r="AJ3231" s="123">
        <v>15100</v>
      </c>
    </row>
    <row r="3232" spans="1:37" s="123" customFormat="1">
      <c r="A3232" s="122"/>
      <c r="AE3232" s="123">
        <v>16700</v>
      </c>
      <c r="AF3232" s="123">
        <v>15800</v>
      </c>
      <c r="AG3232" s="123">
        <v>16300</v>
      </c>
      <c r="AH3232" s="123">
        <v>17300</v>
      </c>
      <c r="AI3232" s="123">
        <v>16700</v>
      </c>
      <c r="AJ3232" s="123">
        <v>15100</v>
      </c>
    </row>
    <row r="3233" spans="1:36" s="123" customFormat="1">
      <c r="A3233" s="122"/>
      <c r="AE3233" s="123">
        <v>17200</v>
      </c>
      <c r="AF3233" s="123">
        <v>16100</v>
      </c>
      <c r="AG3233" s="123">
        <v>16500</v>
      </c>
      <c r="AH3233" s="123">
        <v>17500</v>
      </c>
      <c r="AI3233" s="123">
        <v>17200</v>
      </c>
      <c r="AJ3233" s="123">
        <v>15400</v>
      </c>
    </row>
    <row r="3234" spans="1:36" s="123" customFormat="1">
      <c r="A3234" s="122"/>
      <c r="AE3234" s="123">
        <v>17200</v>
      </c>
      <c r="AF3234" s="123">
        <v>16100</v>
      </c>
      <c r="AG3234" s="123">
        <v>16500</v>
      </c>
      <c r="AH3234" s="123">
        <v>17500</v>
      </c>
      <c r="AI3234" s="123">
        <v>17200</v>
      </c>
      <c r="AJ3234" s="123">
        <v>15400</v>
      </c>
    </row>
    <row r="3235" spans="1:36" s="123" customFormat="1">
      <c r="A3235" s="122"/>
      <c r="AE3235" s="123">
        <v>18600</v>
      </c>
      <c r="AF3235" s="123">
        <v>16500</v>
      </c>
      <c r="AG3235" s="123">
        <v>17300</v>
      </c>
      <c r="AH3235" s="123">
        <v>18300</v>
      </c>
      <c r="AI3235" s="123">
        <v>18600</v>
      </c>
      <c r="AJ3235" s="123">
        <v>15800</v>
      </c>
    </row>
    <row r="3236" spans="1:36" s="123" customFormat="1">
      <c r="A3236" s="122"/>
      <c r="AE3236" s="123">
        <v>17200</v>
      </c>
      <c r="AF3236" s="123">
        <v>16100</v>
      </c>
      <c r="AG3236" s="123">
        <v>16500</v>
      </c>
      <c r="AH3236" s="123">
        <v>17500</v>
      </c>
      <c r="AI3236" s="123">
        <v>17200</v>
      </c>
      <c r="AJ3236" s="123">
        <v>15400</v>
      </c>
    </row>
    <row r="3237" spans="1:36" s="123" customFormat="1">
      <c r="A3237" s="122"/>
      <c r="AE3237" s="123">
        <v>17200</v>
      </c>
      <c r="AF3237" s="123">
        <v>16100</v>
      </c>
      <c r="AG3237" s="123">
        <v>16500</v>
      </c>
      <c r="AH3237" s="123">
        <v>17500</v>
      </c>
      <c r="AI3237" s="123">
        <v>17200</v>
      </c>
      <c r="AJ3237" s="123">
        <v>15400</v>
      </c>
    </row>
    <row r="3238" spans="1:36" s="123" customFormat="1">
      <c r="A3238" s="122"/>
      <c r="AE3238" s="123">
        <v>17200</v>
      </c>
      <c r="AF3238" s="123">
        <v>16100</v>
      </c>
      <c r="AG3238" s="123">
        <v>16500</v>
      </c>
      <c r="AH3238" s="123">
        <v>17500</v>
      </c>
      <c r="AI3238" s="123">
        <v>17200</v>
      </c>
      <c r="AJ3238" s="123">
        <v>15400</v>
      </c>
    </row>
    <row r="3239" spans="1:36" s="123" customFormat="1">
      <c r="A3239" s="122"/>
      <c r="AE3239" s="123">
        <v>17200</v>
      </c>
      <c r="AF3239" s="123">
        <v>16100</v>
      </c>
      <c r="AG3239" s="123">
        <v>16500</v>
      </c>
      <c r="AH3239" s="123">
        <v>17500</v>
      </c>
      <c r="AI3239" s="123">
        <v>17200</v>
      </c>
      <c r="AJ3239" s="123">
        <v>15400</v>
      </c>
    </row>
    <row r="3240" spans="1:36" s="123" customFormat="1">
      <c r="A3240" s="122"/>
      <c r="AE3240" s="123">
        <v>17200</v>
      </c>
      <c r="AF3240" s="123">
        <v>16100</v>
      </c>
      <c r="AG3240" s="123">
        <v>16500</v>
      </c>
      <c r="AH3240" s="123">
        <v>17500</v>
      </c>
      <c r="AI3240" s="123">
        <v>17200</v>
      </c>
      <c r="AJ3240" s="123">
        <v>15400</v>
      </c>
    </row>
    <row r="3241" spans="1:36" s="123" customFormat="1">
      <c r="A3241" s="122"/>
      <c r="AE3241" s="123">
        <v>17200</v>
      </c>
      <c r="AF3241" s="123">
        <v>16100</v>
      </c>
      <c r="AG3241" s="123">
        <v>16500</v>
      </c>
      <c r="AH3241" s="123">
        <v>17500</v>
      </c>
      <c r="AI3241" s="123">
        <v>17200</v>
      </c>
      <c r="AJ3241" s="123">
        <v>15400</v>
      </c>
    </row>
    <row r="3242" spans="1:36" s="123" customFormat="1">
      <c r="A3242" s="122"/>
      <c r="AE3242" s="123">
        <v>17200</v>
      </c>
      <c r="AF3242" s="123">
        <v>16100</v>
      </c>
      <c r="AG3242" s="123">
        <v>16500</v>
      </c>
      <c r="AH3242" s="123">
        <v>17500</v>
      </c>
      <c r="AI3242" s="123">
        <v>17200</v>
      </c>
      <c r="AJ3242" s="123">
        <v>15400</v>
      </c>
    </row>
    <row r="3243" spans="1:36" s="123" customFormat="1">
      <c r="A3243" s="122"/>
      <c r="AE3243" s="123">
        <v>17200</v>
      </c>
      <c r="AF3243" s="123">
        <v>16100</v>
      </c>
      <c r="AG3243" s="123">
        <v>16500</v>
      </c>
      <c r="AH3243" s="123">
        <v>17500</v>
      </c>
      <c r="AI3243" s="123">
        <v>17200</v>
      </c>
      <c r="AJ3243" s="123">
        <v>15400</v>
      </c>
    </row>
    <row r="3244" spans="1:36" s="123" customFormat="1">
      <c r="A3244" s="122"/>
      <c r="AE3244" s="123">
        <v>18100</v>
      </c>
      <c r="AF3244" s="123">
        <v>16300</v>
      </c>
      <c r="AG3244" s="123">
        <v>16900</v>
      </c>
      <c r="AH3244" s="123">
        <v>17900</v>
      </c>
      <c r="AI3244" s="123">
        <v>18100</v>
      </c>
      <c r="AJ3244" s="123">
        <v>15600</v>
      </c>
    </row>
    <row r="3245" spans="1:36" s="123" customFormat="1">
      <c r="A3245" s="122"/>
      <c r="AE3245" s="123">
        <v>18100</v>
      </c>
      <c r="AF3245" s="123">
        <v>16300</v>
      </c>
      <c r="AG3245" s="123">
        <v>16900</v>
      </c>
      <c r="AH3245" s="123">
        <v>17900</v>
      </c>
      <c r="AI3245" s="123">
        <v>18100</v>
      </c>
      <c r="AJ3245" s="123">
        <v>15600</v>
      </c>
    </row>
    <row r="3246" spans="1:36" s="123" customFormat="1">
      <c r="A3246" s="122"/>
      <c r="AE3246" s="123">
        <v>18100</v>
      </c>
      <c r="AF3246" s="123">
        <v>16300</v>
      </c>
      <c r="AG3246" s="123">
        <v>16900</v>
      </c>
      <c r="AH3246" s="123">
        <v>17900</v>
      </c>
      <c r="AI3246" s="123">
        <v>18100</v>
      </c>
      <c r="AJ3246" s="123">
        <v>15600</v>
      </c>
    </row>
    <row r="3247" spans="1:36" s="123" customFormat="1">
      <c r="A3247" s="122"/>
      <c r="AE3247" s="123">
        <v>18100</v>
      </c>
      <c r="AF3247" s="123">
        <v>16300</v>
      </c>
      <c r="AG3247" s="123">
        <v>16900</v>
      </c>
      <c r="AH3247" s="123">
        <v>17900</v>
      </c>
      <c r="AI3247" s="123">
        <v>18100</v>
      </c>
      <c r="AJ3247" s="123">
        <v>15600</v>
      </c>
    </row>
    <row r="3248" spans="1:36" s="123" customFormat="1">
      <c r="A3248" s="122"/>
      <c r="AE3248" s="123">
        <v>18100</v>
      </c>
      <c r="AF3248" s="123">
        <v>16300</v>
      </c>
      <c r="AG3248" s="123">
        <v>16900</v>
      </c>
      <c r="AH3248" s="123">
        <v>17900</v>
      </c>
      <c r="AI3248" s="123">
        <v>18100</v>
      </c>
      <c r="AJ3248" s="123">
        <v>15600</v>
      </c>
    </row>
    <row r="3249" spans="1:36" s="123" customFormat="1">
      <c r="A3249" s="122"/>
      <c r="AE3249" s="123">
        <v>18100</v>
      </c>
      <c r="AF3249" s="123">
        <v>16300</v>
      </c>
      <c r="AG3249" s="123">
        <v>16900</v>
      </c>
      <c r="AH3249" s="123">
        <v>17900</v>
      </c>
      <c r="AI3249" s="123">
        <v>18100</v>
      </c>
      <c r="AJ3249" s="123">
        <v>15600</v>
      </c>
    </row>
    <row r="3250" spans="1:36" s="123" customFormat="1">
      <c r="A3250" s="122"/>
      <c r="AE3250" s="123">
        <v>18600</v>
      </c>
      <c r="AF3250" s="123">
        <v>16500</v>
      </c>
      <c r="AG3250" s="123">
        <v>17300</v>
      </c>
      <c r="AH3250" s="123">
        <v>18300</v>
      </c>
      <c r="AI3250" s="123">
        <v>18600</v>
      </c>
      <c r="AJ3250" s="123">
        <v>15800</v>
      </c>
    </row>
    <row r="3251" spans="1:36" s="123" customFormat="1">
      <c r="A3251" s="122"/>
      <c r="AE3251" s="123">
        <v>18800</v>
      </c>
      <c r="AF3251" s="123">
        <v>17500</v>
      </c>
      <c r="AG3251" s="123">
        <v>17400</v>
      </c>
      <c r="AH3251" s="123">
        <v>18400</v>
      </c>
      <c r="AI3251" s="123">
        <v>18800</v>
      </c>
      <c r="AJ3251" s="123">
        <v>16800</v>
      </c>
    </row>
    <row r="3252" spans="1:36" s="123" customFormat="1">
      <c r="A3252" s="122"/>
      <c r="AE3252" s="123">
        <v>18800</v>
      </c>
      <c r="AF3252" s="123">
        <v>17500</v>
      </c>
      <c r="AG3252" s="123">
        <v>17400</v>
      </c>
      <c r="AH3252" s="123">
        <v>18400</v>
      </c>
      <c r="AI3252" s="123">
        <v>18800</v>
      </c>
      <c r="AJ3252" s="123">
        <v>16800</v>
      </c>
    </row>
    <row r="3253" spans="1:36" s="123" customFormat="1">
      <c r="A3253" s="122"/>
      <c r="AE3253" s="123">
        <v>19400</v>
      </c>
      <c r="AF3253" s="123">
        <v>18000</v>
      </c>
      <c r="AG3253" s="123">
        <v>18400</v>
      </c>
      <c r="AH3253" s="123">
        <v>19400</v>
      </c>
      <c r="AI3253" s="123">
        <v>19400</v>
      </c>
      <c r="AJ3253" s="123">
        <v>17300</v>
      </c>
    </row>
    <row r="3254" spans="1:36" s="123" customFormat="1">
      <c r="A3254" s="122"/>
      <c r="AE3254" s="123">
        <v>19400</v>
      </c>
      <c r="AF3254" s="123">
        <v>18000</v>
      </c>
      <c r="AG3254" s="123">
        <v>18400</v>
      </c>
      <c r="AH3254" s="123">
        <v>19400</v>
      </c>
      <c r="AI3254" s="123">
        <v>19400</v>
      </c>
      <c r="AJ3254" s="123">
        <v>17300</v>
      </c>
    </row>
    <row r="3255" spans="1:36" s="123" customFormat="1">
      <c r="A3255" s="122"/>
      <c r="AE3255" s="123">
        <v>22200</v>
      </c>
      <c r="AF3255" s="123">
        <v>19450</v>
      </c>
      <c r="AG3255" s="123">
        <v>20100</v>
      </c>
      <c r="AH3255" s="123">
        <v>21100</v>
      </c>
      <c r="AI3255" s="123">
        <v>22200</v>
      </c>
      <c r="AJ3255" s="123">
        <v>18750</v>
      </c>
    </row>
    <row r="3256" spans="1:36" s="123" customFormat="1">
      <c r="A3256" s="122"/>
      <c r="AE3256" s="123">
        <v>22200</v>
      </c>
      <c r="AF3256" s="123">
        <v>19450</v>
      </c>
      <c r="AG3256" s="123">
        <v>20100</v>
      </c>
      <c r="AH3256" s="123">
        <v>21100</v>
      </c>
      <c r="AI3256" s="123">
        <v>22200</v>
      </c>
      <c r="AJ3256" s="123">
        <v>18750</v>
      </c>
    </row>
    <row r="3257" spans="1:36" s="123" customFormat="1">
      <c r="A3257" s="122"/>
      <c r="AE3257" s="123">
        <v>16700</v>
      </c>
      <c r="AF3257" s="123">
        <v>15800</v>
      </c>
      <c r="AG3257" s="123">
        <v>16300</v>
      </c>
      <c r="AH3257" s="123">
        <v>17300</v>
      </c>
      <c r="AI3257" s="123">
        <v>16700</v>
      </c>
      <c r="AJ3257" s="123">
        <v>15100</v>
      </c>
    </row>
    <row r="3258" spans="1:36" s="123" customFormat="1">
      <c r="A3258" s="122"/>
      <c r="AE3258" s="123">
        <v>16700</v>
      </c>
      <c r="AF3258" s="123">
        <v>15800</v>
      </c>
      <c r="AG3258" s="123">
        <v>16300</v>
      </c>
      <c r="AH3258" s="123">
        <v>17300</v>
      </c>
      <c r="AI3258" s="123">
        <v>16700</v>
      </c>
      <c r="AJ3258" s="123">
        <v>15100</v>
      </c>
    </row>
    <row r="3259" spans="1:36" s="123" customFormat="1">
      <c r="A3259" s="122"/>
      <c r="AE3259" s="123">
        <v>16700</v>
      </c>
      <c r="AF3259" s="123">
        <v>15800</v>
      </c>
      <c r="AG3259" s="123">
        <v>16300</v>
      </c>
      <c r="AH3259" s="123">
        <v>17300</v>
      </c>
      <c r="AI3259" s="123">
        <v>16700</v>
      </c>
      <c r="AJ3259" s="123">
        <v>15100</v>
      </c>
    </row>
    <row r="3260" spans="1:36" s="123" customFormat="1">
      <c r="A3260" s="122"/>
      <c r="AE3260" s="123">
        <v>16700</v>
      </c>
      <c r="AF3260" s="123">
        <v>15800</v>
      </c>
      <c r="AG3260" s="123">
        <v>16300</v>
      </c>
      <c r="AH3260" s="123">
        <v>17300</v>
      </c>
      <c r="AI3260" s="123">
        <v>16700</v>
      </c>
      <c r="AJ3260" s="123">
        <v>15100</v>
      </c>
    </row>
    <row r="3261" spans="1:36" s="123" customFormat="1">
      <c r="A3261" s="122"/>
      <c r="AE3261" s="123">
        <v>16700</v>
      </c>
      <c r="AF3261" s="123">
        <v>15800</v>
      </c>
      <c r="AG3261" s="123">
        <v>16300</v>
      </c>
      <c r="AH3261" s="123">
        <v>17300</v>
      </c>
      <c r="AI3261" s="123">
        <v>16700</v>
      </c>
      <c r="AJ3261" s="123">
        <v>15100</v>
      </c>
    </row>
    <row r="3262" spans="1:36" s="123" customFormat="1">
      <c r="A3262" s="122"/>
      <c r="AE3262" s="123">
        <v>16700</v>
      </c>
      <c r="AF3262" s="123">
        <v>15800</v>
      </c>
      <c r="AG3262" s="123">
        <v>16300</v>
      </c>
      <c r="AH3262" s="123">
        <v>17300</v>
      </c>
      <c r="AI3262" s="123">
        <v>16700</v>
      </c>
      <c r="AJ3262" s="123">
        <v>15100</v>
      </c>
    </row>
    <row r="3263" spans="1:36" s="123" customFormat="1">
      <c r="A3263" s="122"/>
      <c r="AE3263" s="123">
        <v>16700</v>
      </c>
      <c r="AF3263" s="123">
        <v>15800</v>
      </c>
      <c r="AG3263" s="123">
        <v>16300</v>
      </c>
      <c r="AH3263" s="123">
        <v>17300</v>
      </c>
      <c r="AI3263" s="123">
        <v>16700</v>
      </c>
      <c r="AJ3263" s="123">
        <v>15100</v>
      </c>
    </row>
    <row r="3264" spans="1:36" s="123" customFormat="1">
      <c r="A3264" s="122"/>
      <c r="AE3264" s="123">
        <v>17200</v>
      </c>
      <c r="AF3264" s="123">
        <v>16100</v>
      </c>
      <c r="AG3264" s="123">
        <v>16500</v>
      </c>
      <c r="AH3264" s="123">
        <v>17500</v>
      </c>
      <c r="AI3264" s="123">
        <v>17200</v>
      </c>
      <c r="AJ3264" s="123">
        <v>15400</v>
      </c>
    </row>
    <row r="3265" spans="1:36" s="123" customFormat="1">
      <c r="A3265" s="122"/>
      <c r="AE3265" s="123">
        <v>17200</v>
      </c>
      <c r="AF3265" s="123">
        <v>16100</v>
      </c>
      <c r="AG3265" s="123">
        <v>16500</v>
      </c>
      <c r="AH3265" s="123">
        <v>17500</v>
      </c>
      <c r="AI3265" s="123">
        <v>17200</v>
      </c>
      <c r="AJ3265" s="123">
        <v>15400</v>
      </c>
    </row>
    <row r="3266" spans="1:36" s="123" customFormat="1">
      <c r="A3266" s="122"/>
      <c r="AE3266" s="123">
        <v>22200</v>
      </c>
      <c r="AF3266" s="123">
        <v>19450</v>
      </c>
      <c r="AG3266" s="123">
        <v>20100</v>
      </c>
      <c r="AH3266" s="123">
        <v>21100</v>
      </c>
      <c r="AI3266" s="123">
        <v>22200</v>
      </c>
      <c r="AJ3266" s="123">
        <v>18750</v>
      </c>
    </row>
    <row r="3267" spans="1:36" s="123" customFormat="1">
      <c r="A3267" s="122"/>
      <c r="AE3267" s="123">
        <v>17200</v>
      </c>
      <c r="AF3267" s="123">
        <v>16100</v>
      </c>
      <c r="AG3267" s="123">
        <v>16500</v>
      </c>
      <c r="AH3267" s="123">
        <v>17500</v>
      </c>
      <c r="AI3267" s="123">
        <v>17200</v>
      </c>
      <c r="AJ3267" s="123">
        <v>15400</v>
      </c>
    </row>
    <row r="3268" spans="1:36" s="123" customFormat="1">
      <c r="A3268" s="122"/>
      <c r="AE3268" s="123">
        <v>17200</v>
      </c>
      <c r="AF3268" s="123">
        <v>16100</v>
      </c>
      <c r="AG3268" s="123">
        <v>16500</v>
      </c>
      <c r="AH3268" s="123">
        <v>17500</v>
      </c>
      <c r="AI3268" s="123">
        <v>17200</v>
      </c>
      <c r="AJ3268" s="123">
        <v>15400</v>
      </c>
    </row>
    <row r="3269" spans="1:36" s="123" customFormat="1">
      <c r="A3269" s="122"/>
      <c r="AE3269" s="123">
        <v>17200</v>
      </c>
      <c r="AF3269" s="123">
        <v>16100</v>
      </c>
      <c r="AG3269" s="123">
        <v>16500</v>
      </c>
      <c r="AH3269" s="123">
        <v>17500</v>
      </c>
      <c r="AI3269" s="123">
        <v>17200</v>
      </c>
      <c r="AJ3269" s="123">
        <v>15400</v>
      </c>
    </row>
    <row r="3270" spans="1:36" s="123" customFormat="1">
      <c r="A3270" s="122"/>
      <c r="AE3270" s="123">
        <v>18100</v>
      </c>
      <c r="AF3270" s="123">
        <v>16300</v>
      </c>
      <c r="AG3270" s="123">
        <v>16900</v>
      </c>
      <c r="AH3270" s="123">
        <v>17900</v>
      </c>
      <c r="AI3270" s="123">
        <v>18100</v>
      </c>
      <c r="AJ3270" s="123">
        <v>15600</v>
      </c>
    </row>
    <row r="3271" spans="1:36" s="123" customFormat="1">
      <c r="A3271" s="122"/>
      <c r="AE3271" s="123">
        <v>18100</v>
      </c>
      <c r="AF3271" s="123">
        <v>16300</v>
      </c>
      <c r="AG3271" s="123">
        <v>16900</v>
      </c>
      <c r="AH3271" s="123">
        <v>17900</v>
      </c>
      <c r="AI3271" s="123">
        <v>18100</v>
      </c>
      <c r="AJ3271" s="123">
        <v>15600</v>
      </c>
    </row>
    <row r="3272" spans="1:36" s="123" customFormat="1">
      <c r="A3272" s="122"/>
      <c r="AE3272" s="123">
        <v>17200</v>
      </c>
      <c r="AF3272" s="123">
        <v>16100</v>
      </c>
      <c r="AG3272" s="123">
        <v>16500</v>
      </c>
      <c r="AH3272" s="123">
        <v>17500</v>
      </c>
      <c r="AI3272" s="123">
        <v>17200</v>
      </c>
      <c r="AJ3272" s="123">
        <v>15400</v>
      </c>
    </row>
    <row r="3273" spans="1:36" s="123" customFormat="1">
      <c r="A3273" s="122"/>
      <c r="AE3273" s="123">
        <v>17200</v>
      </c>
      <c r="AF3273" s="123">
        <v>16100</v>
      </c>
      <c r="AG3273" s="123">
        <v>16500</v>
      </c>
      <c r="AH3273" s="123">
        <v>17500</v>
      </c>
      <c r="AI3273" s="123">
        <v>17200</v>
      </c>
      <c r="AJ3273" s="123">
        <v>15400</v>
      </c>
    </row>
    <row r="3274" spans="1:36" s="123" customFormat="1">
      <c r="A3274" s="122"/>
      <c r="AE3274" s="123">
        <v>17200</v>
      </c>
      <c r="AF3274" s="123">
        <v>16100</v>
      </c>
      <c r="AG3274" s="123">
        <v>16500</v>
      </c>
      <c r="AH3274" s="123">
        <v>17500</v>
      </c>
      <c r="AI3274" s="123">
        <v>17200</v>
      </c>
      <c r="AJ3274" s="123">
        <v>15400</v>
      </c>
    </row>
    <row r="3275" spans="1:36" s="123" customFormat="1">
      <c r="A3275" s="122"/>
      <c r="AE3275" s="123">
        <v>16700</v>
      </c>
      <c r="AF3275" s="123">
        <v>15800</v>
      </c>
      <c r="AG3275" s="123">
        <v>16300</v>
      </c>
      <c r="AH3275" s="123">
        <v>17300</v>
      </c>
      <c r="AI3275" s="123">
        <v>16700</v>
      </c>
      <c r="AJ3275" s="123">
        <v>15100</v>
      </c>
    </row>
    <row r="3276" spans="1:36" s="123" customFormat="1">
      <c r="A3276" s="122"/>
      <c r="AE3276" s="123">
        <v>16700</v>
      </c>
      <c r="AF3276" s="123">
        <v>15800</v>
      </c>
      <c r="AG3276" s="123">
        <v>16300</v>
      </c>
      <c r="AH3276" s="123">
        <v>17300</v>
      </c>
      <c r="AI3276" s="123">
        <v>16700</v>
      </c>
      <c r="AJ3276" s="123">
        <v>15100</v>
      </c>
    </row>
    <row r="3277" spans="1:36" s="123" customFormat="1">
      <c r="A3277" s="122"/>
      <c r="AE3277" s="123">
        <v>17200</v>
      </c>
      <c r="AF3277" s="123">
        <v>16100</v>
      </c>
      <c r="AG3277" s="123">
        <v>16500</v>
      </c>
      <c r="AH3277" s="123">
        <v>17500</v>
      </c>
      <c r="AI3277" s="123">
        <v>17200</v>
      </c>
      <c r="AJ3277" s="123">
        <v>15400</v>
      </c>
    </row>
    <row r="3278" spans="1:36" s="123" customFormat="1">
      <c r="A3278" s="122"/>
      <c r="AE3278" s="123">
        <v>16700</v>
      </c>
      <c r="AF3278" s="123">
        <v>15800</v>
      </c>
      <c r="AG3278" s="123">
        <v>16300</v>
      </c>
      <c r="AH3278" s="123">
        <v>17300</v>
      </c>
      <c r="AI3278" s="123">
        <v>16700</v>
      </c>
      <c r="AJ3278" s="123">
        <v>15100</v>
      </c>
    </row>
    <row r="3279" spans="1:36" s="123" customFormat="1">
      <c r="A3279" s="122"/>
      <c r="AE3279" s="123">
        <v>16700</v>
      </c>
      <c r="AF3279" s="123">
        <v>15800</v>
      </c>
      <c r="AG3279" s="123">
        <v>16300</v>
      </c>
      <c r="AH3279" s="123">
        <v>17300</v>
      </c>
      <c r="AI3279" s="123">
        <v>16700</v>
      </c>
      <c r="AJ3279" s="123">
        <v>15100</v>
      </c>
    </row>
    <row r="3280" spans="1:36" s="123" customFormat="1">
      <c r="A3280" s="122"/>
      <c r="AE3280" s="123">
        <v>16700</v>
      </c>
      <c r="AF3280" s="123">
        <v>16100</v>
      </c>
      <c r="AG3280" s="123">
        <v>16300</v>
      </c>
      <c r="AH3280" s="123">
        <v>17300</v>
      </c>
      <c r="AI3280" s="123">
        <v>16700</v>
      </c>
      <c r="AJ3280" s="123">
        <v>15400</v>
      </c>
    </row>
    <row r="3281" spans="1:36" s="123" customFormat="1">
      <c r="A3281" s="122"/>
      <c r="AE3281" s="123">
        <v>16700</v>
      </c>
      <c r="AF3281" s="123">
        <v>16100</v>
      </c>
      <c r="AG3281" s="123">
        <v>16500</v>
      </c>
      <c r="AH3281" s="123">
        <v>17500</v>
      </c>
      <c r="AI3281" s="123">
        <v>16700</v>
      </c>
      <c r="AJ3281" s="123">
        <v>15400</v>
      </c>
    </row>
    <row r="3282" spans="1:36" s="123" customFormat="1">
      <c r="A3282" s="122"/>
      <c r="AE3282" s="123">
        <v>-99999999999</v>
      </c>
      <c r="AF3282" s="123">
        <v>-99999999999</v>
      </c>
      <c r="AG3282" s="123">
        <v>-99999999999</v>
      </c>
      <c r="AH3282" s="123">
        <v>-99999999999</v>
      </c>
      <c r="AI3282" s="123">
        <v>-99999999999</v>
      </c>
      <c r="AJ3282" s="123">
        <v>-99999999999</v>
      </c>
    </row>
    <row r="3283" spans="1:36" s="123" customFormat="1">
      <c r="A3283" s="122"/>
      <c r="AE3283" s="123">
        <v>18100</v>
      </c>
      <c r="AF3283" s="123">
        <v>16300</v>
      </c>
      <c r="AG3283" s="123">
        <v>16900</v>
      </c>
      <c r="AH3283" s="123">
        <v>17900</v>
      </c>
      <c r="AI3283" s="123">
        <v>18100</v>
      </c>
      <c r="AJ3283" s="123">
        <v>15600</v>
      </c>
    </row>
    <row r="3284" spans="1:36" s="123" customFormat="1">
      <c r="A3284" s="122"/>
      <c r="AE3284" s="123">
        <v>17200</v>
      </c>
      <c r="AF3284" s="123">
        <v>16100</v>
      </c>
      <c r="AG3284" s="123">
        <v>16500</v>
      </c>
      <c r="AH3284" s="123">
        <v>17500</v>
      </c>
      <c r="AI3284" s="123">
        <v>17200</v>
      </c>
      <c r="AJ3284" s="123">
        <v>15400</v>
      </c>
    </row>
    <row r="3285" spans="1:36" s="123" customFormat="1">
      <c r="A3285" s="122"/>
      <c r="AE3285" s="123">
        <v>17200</v>
      </c>
      <c r="AF3285" s="123">
        <v>16100</v>
      </c>
      <c r="AG3285" s="123">
        <v>16500</v>
      </c>
      <c r="AH3285" s="123">
        <v>17500</v>
      </c>
      <c r="AI3285" s="123">
        <v>17200</v>
      </c>
      <c r="AJ3285" s="123">
        <v>15400</v>
      </c>
    </row>
    <row r="3286" spans="1:36" s="123" customFormat="1">
      <c r="A3286" s="122"/>
      <c r="AE3286" s="123">
        <v>18100</v>
      </c>
      <c r="AF3286" s="123">
        <v>16300</v>
      </c>
      <c r="AG3286" s="123">
        <v>16900</v>
      </c>
      <c r="AH3286" s="123">
        <v>17900</v>
      </c>
      <c r="AI3286" s="123">
        <v>18100</v>
      </c>
      <c r="AJ3286" s="123">
        <v>15600</v>
      </c>
    </row>
    <row r="3287" spans="1:36" s="123" customFormat="1">
      <c r="A3287" s="122"/>
      <c r="AE3287" s="123">
        <v>17200</v>
      </c>
      <c r="AF3287" s="123">
        <v>16100</v>
      </c>
      <c r="AG3287" s="123">
        <v>16500</v>
      </c>
      <c r="AH3287" s="123">
        <v>17500</v>
      </c>
      <c r="AI3287" s="123">
        <v>17200</v>
      </c>
      <c r="AJ3287" s="123">
        <v>15400</v>
      </c>
    </row>
    <row r="3288" spans="1:36" s="123" customFormat="1">
      <c r="A3288" s="122"/>
      <c r="AE3288" s="123">
        <v>17200</v>
      </c>
      <c r="AF3288" s="123">
        <v>16100</v>
      </c>
      <c r="AG3288" s="123">
        <v>16500</v>
      </c>
      <c r="AH3288" s="123">
        <v>17500</v>
      </c>
      <c r="AI3288" s="123">
        <v>17200</v>
      </c>
      <c r="AJ3288" s="123">
        <v>15400</v>
      </c>
    </row>
    <row r="3289" spans="1:36" s="123" customFormat="1">
      <c r="A3289" s="122"/>
      <c r="AE3289" s="123">
        <v>18100</v>
      </c>
      <c r="AF3289" s="123">
        <v>16300</v>
      </c>
      <c r="AG3289" s="123">
        <v>16900</v>
      </c>
      <c r="AH3289" s="123">
        <v>17900</v>
      </c>
      <c r="AI3289" s="123">
        <v>18100</v>
      </c>
      <c r="AJ3289" s="123">
        <v>15600</v>
      </c>
    </row>
    <row r="3290" spans="1:36" s="123" customFormat="1">
      <c r="A3290" s="122"/>
      <c r="AE3290" s="123">
        <v>19200</v>
      </c>
      <c r="AF3290" s="123">
        <v>17200</v>
      </c>
      <c r="AG3290" s="123">
        <v>17600</v>
      </c>
      <c r="AH3290" s="123">
        <v>18600</v>
      </c>
      <c r="AI3290" s="123">
        <v>19200</v>
      </c>
      <c r="AJ3290" s="123">
        <v>16500</v>
      </c>
    </row>
    <row r="3291" spans="1:36" s="123" customFormat="1">
      <c r="A3291" s="122"/>
      <c r="AE3291" s="123">
        <v>18800</v>
      </c>
      <c r="AF3291" s="123">
        <v>17500</v>
      </c>
      <c r="AG3291" s="123">
        <v>17400</v>
      </c>
      <c r="AH3291" s="123">
        <v>18400</v>
      </c>
      <c r="AI3291" s="123">
        <v>18800</v>
      </c>
      <c r="AJ3291" s="123">
        <v>16800</v>
      </c>
    </row>
    <row r="3292" spans="1:36" s="123" customFormat="1">
      <c r="A3292" s="122"/>
      <c r="AE3292" s="123">
        <v>18800</v>
      </c>
      <c r="AF3292" s="123">
        <v>17500</v>
      </c>
      <c r="AG3292" s="123">
        <v>17400</v>
      </c>
      <c r="AH3292" s="123">
        <v>18400</v>
      </c>
      <c r="AI3292" s="123">
        <v>18800</v>
      </c>
      <c r="AJ3292" s="123">
        <v>16800</v>
      </c>
    </row>
    <row r="3293" spans="1:36" s="123" customFormat="1">
      <c r="A3293" s="122"/>
      <c r="AE3293" s="123">
        <v>18100</v>
      </c>
      <c r="AF3293" s="123">
        <v>16300</v>
      </c>
      <c r="AG3293" s="123">
        <v>16900</v>
      </c>
      <c r="AH3293" s="123">
        <v>17900</v>
      </c>
      <c r="AI3293" s="123">
        <v>18100</v>
      </c>
      <c r="AJ3293" s="123">
        <v>15600</v>
      </c>
    </row>
    <row r="3294" spans="1:36" s="123" customFormat="1">
      <c r="A3294" s="122"/>
      <c r="AE3294" s="123">
        <v>19200</v>
      </c>
      <c r="AF3294" s="123">
        <v>17900</v>
      </c>
      <c r="AG3294" s="123">
        <v>18300</v>
      </c>
      <c r="AH3294" s="123">
        <v>-99999999999</v>
      </c>
      <c r="AI3294" s="123">
        <v>19200</v>
      </c>
      <c r="AJ3294" s="123">
        <v>17200</v>
      </c>
    </row>
    <row r="3295" spans="1:36" s="123" customFormat="1">
      <c r="A3295" s="122"/>
      <c r="AE3295" s="123">
        <v>17200</v>
      </c>
      <c r="AF3295" s="123">
        <v>16100</v>
      </c>
      <c r="AG3295" s="123">
        <v>16500</v>
      </c>
      <c r="AH3295" s="123">
        <v>17500</v>
      </c>
      <c r="AI3295" s="123">
        <v>17200</v>
      </c>
      <c r="AJ3295" s="123">
        <v>15400</v>
      </c>
    </row>
    <row r="3296" spans="1:36" s="123" customFormat="1">
      <c r="A3296" s="122"/>
      <c r="AE3296" s="123">
        <v>18100</v>
      </c>
      <c r="AF3296" s="123">
        <v>16300</v>
      </c>
      <c r="AG3296" s="123">
        <v>16900</v>
      </c>
      <c r="AH3296" s="123">
        <v>17900</v>
      </c>
      <c r="AI3296" s="123">
        <v>18100</v>
      </c>
      <c r="AJ3296" s="123">
        <v>15600</v>
      </c>
    </row>
    <row r="3297" spans="1:36" s="123" customFormat="1">
      <c r="A3297" s="122"/>
      <c r="AE3297" s="123">
        <v>17200</v>
      </c>
      <c r="AF3297" s="123">
        <v>16100</v>
      </c>
      <c r="AG3297" s="123">
        <v>16500</v>
      </c>
      <c r="AH3297" s="123">
        <v>17500</v>
      </c>
      <c r="AI3297" s="123">
        <v>17200</v>
      </c>
      <c r="AJ3297" s="123">
        <v>15400</v>
      </c>
    </row>
    <row r="3298" spans="1:36" s="123" customFormat="1">
      <c r="A3298" s="122"/>
      <c r="AE3298" s="123">
        <v>18100</v>
      </c>
      <c r="AF3298" s="123">
        <v>16300</v>
      </c>
      <c r="AG3298" s="123">
        <v>16900</v>
      </c>
      <c r="AH3298" s="123">
        <v>17900</v>
      </c>
      <c r="AI3298" s="123">
        <v>18100</v>
      </c>
      <c r="AJ3298" s="123">
        <v>15600</v>
      </c>
    </row>
    <row r="3299" spans="1:36" s="123" customFormat="1">
      <c r="A3299" s="122"/>
      <c r="AE3299" s="123">
        <v>17200</v>
      </c>
      <c r="AF3299" s="123">
        <v>16100</v>
      </c>
      <c r="AG3299" s="123">
        <v>16500</v>
      </c>
      <c r="AH3299" s="123">
        <v>17500</v>
      </c>
      <c r="AI3299" s="123">
        <v>17200</v>
      </c>
      <c r="AJ3299" s="123">
        <v>15400</v>
      </c>
    </row>
    <row r="3300" spans="1:36" s="123" customFormat="1">
      <c r="A3300" s="122"/>
      <c r="AE3300" s="123">
        <v>18100</v>
      </c>
      <c r="AF3300" s="123">
        <v>16300</v>
      </c>
      <c r="AG3300" s="123">
        <v>16900</v>
      </c>
      <c r="AH3300" s="123">
        <v>17900</v>
      </c>
      <c r="AI3300" s="123">
        <v>18100</v>
      </c>
      <c r="AJ3300" s="123">
        <v>15600</v>
      </c>
    </row>
    <row r="3301" spans="1:36" s="123" customFormat="1">
      <c r="A3301" s="122"/>
      <c r="AE3301" s="123">
        <v>17200</v>
      </c>
      <c r="AF3301" s="123">
        <v>16100</v>
      </c>
      <c r="AG3301" s="123">
        <v>16500</v>
      </c>
      <c r="AH3301" s="123">
        <v>17500</v>
      </c>
      <c r="AI3301" s="123">
        <v>17200</v>
      </c>
      <c r="AJ3301" s="123">
        <v>15400</v>
      </c>
    </row>
    <row r="3302" spans="1:36" s="123" customFormat="1">
      <c r="A3302" s="122"/>
      <c r="AE3302" s="123">
        <v>18100</v>
      </c>
      <c r="AF3302" s="123">
        <v>16300</v>
      </c>
      <c r="AG3302" s="123">
        <v>16900</v>
      </c>
      <c r="AH3302" s="123">
        <v>17900</v>
      </c>
      <c r="AI3302" s="123">
        <v>18100</v>
      </c>
      <c r="AJ3302" s="123">
        <v>15600</v>
      </c>
    </row>
    <row r="3303" spans="1:36" s="123" customFormat="1">
      <c r="A3303" s="122"/>
      <c r="AE3303" s="123">
        <v>17200</v>
      </c>
      <c r="AF3303" s="123">
        <v>16100</v>
      </c>
      <c r="AG3303" s="123">
        <v>16500</v>
      </c>
      <c r="AH3303" s="123">
        <v>17500</v>
      </c>
      <c r="AI3303" s="123">
        <v>17200</v>
      </c>
      <c r="AJ3303" s="123">
        <v>15400</v>
      </c>
    </row>
    <row r="3304" spans="1:36" s="123" customFormat="1">
      <c r="A3304" s="122"/>
      <c r="AE3304" s="123">
        <v>18100</v>
      </c>
      <c r="AF3304" s="123">
        <v>16300</v>
      </c>
      <c r="AG3304" s="123">
        <v>16900</v>
      </c>
      <c r="AH3304" s="123">
        <v>17900</v>
      </c>
      <c r="AI3304" s="123">
        <v>18100</v>
      </c>
      <c r="AJ3304" s="123">
        <v>15600</v>
      </c>
    </row>
    <row r="3305" spans="1:36" s="123" customFormat="1">
      <c r="A3305" s="122"/>
      <c r="AE3305" s="123">
        <v>17200</v>
      </c>
      <c r="AF3305" s="123">
        <v>16100</v>
      </c>
      <c r="AG3305" s="123">
        <v>16500</v>
      </c>
      <c r="AH3305" s="123">
        <v>17500</v>
      </c>
      <c r="AI3305" s="123">
        <v>17200</v>
      </c>
      <c r="AJ3305" s="123">
        <v>15400</v>
      </c>
    </row>
    <row r="3306" spans="1:36" s="123" customFormat="1">
      <c r="A3306" s="122"/>
      <c r="AE3306" s="123">
        <v>18100</v>
      </c>
      <c r="AF3306" s="123">
        <v>16300</v>
      </c>
      <c r="AG3306" s="123">
        <v>16900</v>
      </c>
      <c r="AH3306" s="123">
        <v>17900</v>
      </c>
      <c r="AI3306" s="123">
        <v>18100</v>
      </c>
      <c r="AJ3306" s="123">
        <v>15600</v>
      </c>
    </row>
    <row r="3307" spans="1:36" s="123" customFormat="1">
      <c r="A3307" s="122"/>
      <c r="AE3307" s="123">
        <v>-99999999999</v>
      </c>
      <c r="AF3307" s="123">
        <v>-99999999999</v>
      </c>
      <c r="AG3307" s="123">
        <v>-99999999999</v>
      </c>
      <c r="AH3307" s="123">
        <v>-99999999999</v>
      </c>
      <c r="AI3307" s="123">
        <v>-99999999999</v>
      </c>
      <c r="AJ3307" s="123">
        <v>-99999999999</v>
      </c>
    </row>
    <row r="3308" spans="1:36" s="123" customFormat="1">
      <c r="A3308" s="122"/>
      <c r="AE3308" s="123">
        <v>-99999999999</v>
      </c>
      <c r="AF3308" s="123">
        <v>-99999999999</v>
      </c>
      <c r="AG3308" s="123">
        <v>-99999999999</v>
      </c>
      <c r="AH3308" s="123">
        <v>-99999999999</v>
      </c>
      <c r="AI3308" s="123">
        <v>-99999999999</v>
      </c>
      <c r="AJ3308" s="123">
        <v>-99999999999</v>
      </c>
    </row>
    <row r="3309" spans="1:36" s="123" customFormat="1">
      <c r="A3309" s="122"/>
      <c r="AE3309" s="123">
        <v>17200</v>
      </c>
      <c r="AF3309" s="123">
        <v>16100</v>
      </c>
      <c r="AG3309" s="123">
        <v>16500</v>
      </c>
      <c r="AH3309" s="123">
        <v>17500</v>
      </c>
      <c r="AI3309" s="123">
        <v>17200</v>
      </c>
      <c r="AJ3309" s="123">
        <v>15400</v>
      </c>
    </row>
    <row r="3310" spans="1:36" s="123" customFormat="1">
      <c r="A3310" s="122"/>
      <c r="AE3310" s="123">
        <v>17200</v>
      </c>
      <c r="AF3310" s="123">
        <v>16100</v>
      </c>
      <c r="AG3310" s="123">
        <v>16500</v>
      </c>
      <c r="AH3310" s="123">
        <v>17500</v>
      </c>
      <c r="AI3310" s="123">
        <v>17200</v>
      </c>
      <c r="AJ3310" s="123">
        <v>15400</v>
      </c>
    </row>
    <row r="3311" spans="1:36" s="123" customFormat="1">
      <c r="A3311" s="122"/>
      <c r="AE3311" s="123">
        <v>17200</v>
      </c>
      <c r="AF3311" s="123">
        <v>16100</v>
      </c>
      <c r="AG3311" s="123">
        <v>16500</v>
      </c>
      <c r="AH3311" s="123">
        <v>17500</v>
      </c>
      <c r="AI3311" s="123">
        <v>17200</v>
      </c>
      <c r="AJ3311" s="123">
        <v>15400</v>
      </c>
    </row>
    <row r="3312" spans="1:36" s="123" customFormat="1">
      <c r="A3312" s="122"/>
      <c r="AE3312" s="123">
        <v>17200</v>
      </c>
      <c r="AF3312" s="123">
        <v>16100</v>
      </c>
      <c r="AG3312" s="123">
        <v>16500</v>
      </c>
      <c r="AH3312" s="123">
        <v>17500</v>
      </c>
      <c r="AI3312" s="123">
        <v>17200</v>
      </c>
      <c r="AJ3312" s="123">
        <v>15400</v>
      </c>
    </row>
    <row r="3313" spans="1:36" s="123" customFormat="1">
      <c r="A3313" s="122"/>
      <c r="AE3313" s="123">
        <v>17200</v>
      </c>
      <c r="AF3313" s="123">
        <v>16100</v>
      </c>
      <c r="AG3313" s="123">
        <v>16500</v>
      </c>
      <c r="AH3313" s="123">
        <v>17500</v>
      </c>
      <c r="AI3313" s="123">
        <v>17200</v>
      </c>
      <c r="AJ3313" s="123">
        <v>15400</v>
      </c>
    </row>
    <row r="3314" spans="1:36" s="123" customFormat="1">
      <c r="A3314" s="122"/>
      <c r="AE3314" s="123">
        <v>17200</v>
      </c>
      <c r="AF3314" s="123">
        <v>16100</v>
      </c>
      <c r="AG3314" s="123">
        <v>16500</v>
      </c>
      <c r="AH3314" s="123">
        <v>17500</v>
      </c>
      <c r="AI3314" s="123">
        <v>17200</v>
      </c>
      <c r="AJ3314" s="123">
        <v>15400</v>
      </c>
    </row>
    <row r="3315" spans="1:36" s="123" customFormat="1">
      <c r="A3315" s="122"/>
      <c r="AE3315" s="123">
        <v>19200</v>
      </c>
      <c r="AF3315" s="123">
        <v>17200</v>
      </c>
      <c r="AG3315" s="123">
        <v>17900</v>
      </c>
      <c r="AH3315" s="123">
        <v>18900</v>
      </c>
      <c r="AI3315" s="123">
        <v>19200</v>
      </c>
      <c r="AJ3315" s="123">
        <v>16500</v>
      </c>
    </row>
    <row r="3316" spans="1:36" s="123" customFormat="1">
      <c r="A3316" s="122"/>
      <c r="AE3316" s="123">
        <v>19200</v>
      </c>
      <c r="AF3316" s="123">
        <v>17200</v>
      </c>
      <c r="AG3316" s="123">
        <v>17600</v>
      </c>
      <c r="AH3316" s="123">
        <v>18600</v>
      </c>
      <c r="AI3316" s="123">
        <v>19200</v>
      </c>
      <c r="AJ3316" s="123">
        <v>16500</v>
      </c>
    </row>
    <row r="3317" spans="1:36" s="123" customFormat="1">
      <c r="A3317" s="122"/>
      <c r="AE3317" s="123">
        <v>3400</v>
      </c>
      <c r="AF3317" s="123">
        <v>2700</v>
      </c>
      <c r="AG3317" s="123">
        <v>2600</v>
      </c>
      <c r="AH3317" s="123">
        <v>3000</v>
      </c>
      <c r="AI3317" s="123">
        <v>3000</v>
      </c>
      <c r="AJ3317" s="123">
        <v>2300</v>
      </c>
    </row>
    <row r="3318" spans="1:36" s="123" customFormat="1">
      <c r="A3318" s="122"/>
      <c r="AE3318" s="123">
        <v>4700</v>
      </c>
      <c r="AF3318" s="123">
        <v>3650</v>
      </c>
      <c r="AG3318" s="123">
        <v>3350</v>
      </c>
      <c r="AH3318" s="123">
        <v>3650</v>
      </c>
      <c r="AI3318" s="123">
        <v>3900</v>
      </c>
      <c r="AJ3318" s="123">
        <v>3250</v>
      </c>
    </row>
    <row r="3319" spans="1:36" s="123" customFormat="1">
      <c r="A3319" s="122"/>
      <c r="AE3319" s="123">
        <v>-99999999999</v>
      </c>
      <c r="AF3319" s="123">
        <v>4150</v>
      </c>
      <c r="AG3319" s="123">
        <v>4100</v>
      </c>
      <c r="AH3319" s="123">
        <v>4500</v>
      </c>
      <c r="AI3319" s="123">
        <v>-99999999999</v>
      </c>
      <c r="AJ3319" s="123">
        <v>3750</v>
      </c>
    </row>
    <row r="3320" spans="1:36" s="123" customFormat="1">
      <c r="A3320" s="122"/>
      <c r="AE3320" s="123">
        <v>4700</v>
      </c>
      <c r="AF3320" s="123">
        <v>3820</v>
      </c>
      <c r="AG3320" s="123">
        <v>3720</v>
      </c>
      <c r="AH3320" s="123">
        <v>4070</v>
      </c>
      <c r="AI3320" s="123">
        <v>3900</v>
      </c>
      <c r="AJ3320" s="123">
        <v>3530</v>
      </c>
    </row>
    <row r="3321" spans="1:36" s="123" customFormat="1">
      <c r="A3321" s="122"/>
      <c r="AE3321" s="123">
        <v>4700</v>
      </c>
      <c r="AF3321" s="123">
        <v>3650</v>
      </c>
      <c r="AG3321" s="123">
        <v>3350</v>
      </c>
      <c r="AH3321" s="123">
        <v>3650</v>
      </c>
      <c r="AI3321" s="123">
        <v>3900</v>
      </c>
      <c r="AJ3321" s="123">
        <v>3250</v>
      </c>
    </row>
    <row r="3322" spans="1:36" s="123" customFormat="1">
      <c r="A3322" s="122"/>
      <c r="AE3322" s="123">
        <v>3400</v>
      </c>
      <c r="AF3322" s="123">
        <v>2700</v>
      </c>
      <c r="AG3322" s="123">
        <v>2600</v>
      </c>
      <c r="AH3322" s="123">
        <v>3000</v>
      </c>
      <c r="AI3322" s="123">
        <v>3000</v>
      </c>
      <c r="AJ3322" s="123">
        <v>2300</v>
      </c>
    </row>
    <row r="3323" spans="1:36" s="123" customFormat="1">
      <c r="A3323" s="122"/>
      <c r="AE3323" s="123">
        <v>5800</v>
      </c>
      <c r="AF3323" s="123">
        <v>4400</v>
      </c>
      <c r="AG3323" s="123">
        <v>4000</v>
      </c>
      <c r="AH3323" s="123">
        <v>4400</v>
      </c>
      <c r="AI3323" s="123">
        <v>-99999999999</v>
      </c>
      <c r="AJ3323" s="123">
        <v>4000</v>
      </c>
    </row>
    <row r="3324" spans="1:36" s="123" customFormat="1">
      <c r="A3324" s="122"/>
      <c r="AE3324" s="123">
        <v>5600</v>
      </c>
      <c r="AF3324" s="123">
        <v>4000</v>
      </c>
      <c r="AG3324" s="123">
        <v>3950</v>
      </c>
      <c r="AH3324" s="123">
        <v>4350</v>
      </c>
      <c r="AI3324" s="123">
        <v>4100</v>
      </c>
      <c r="AJ3324" s="123">
        <v>3780</v>
      </c>
    </row>
    <row r="3325" spans="1:36" s="123" customFormat="1">
      <c r="A3325" s="122"/>
      <c r="AE3325" s="123">
        <v>5600</v>
      </c>
      <c r="AF3325" s="123">
        <v>4000</v>
      </c>
      <c r="AG3325" s="123">
        <v>3950</v>
      </c>
      <c r="AH3325" s="123">
        <v>4350</v>
      </c>
      <c r="AI3325" s="123">
        <v>4100</v>
      </c>
      <c r="AJ3325" s="123">
        <v>3780</v>
      </c>
    </row>
    <row r="3326" spans="1:36" s="123" customFormat="1">
      <c r="A3326" s="122"/>
      <c r="AE3326" s="123">
        <v>3800</v>
      </c>
      <c r="AF3326" s="123">
        <v>3200</v>
      </c>
      <c r="AG3326" s="123">
        <v>2500</v>
      </c>
      <c r="AH3326" s="123">
        <v>2900</v>
      </c>
      <c r="AI3326" s="123">
        <v>3800</v>
      </c>
      <c r="AJ3326" s="123">
        <v>2950</v>
      </c>
    </row>
    <row r="3327" spans="1:36" s="123" customFormat="1">
      <c r="A3327" s="122"/>
      <c r="AE3327" s="123">
        <v>4000</v>
      </c>
      <c r="AF3327" s="123">
        <v>3200</v>
      </c>
      <c r="AG3327" s="123">
        <v>2500</v>
      </c>
      <c r="AH3327" s="123">
        <v>2900</v>
      </c>
      <c r="AI3327" s="123">
        <v>3900</v>
      </c>
      <c r="AJ3327" s="123">
        <v>3000</v>
      </c>
    </row>
    <row r="3328" spans="1:36" s="123" customFormat="1">
      <c r="A3328" s="122"/>
      <c r="AE3328" s="123">
        <v>4000</v>
      </c>
      <c r="AF3328" s="123">
        <v>3200</v>
      </c>
      <c r="AG3328" s="123">
        <v>2500</v>
      </c>
      <c r="AH3328" s="123">
        <v>2900</v>
      </c>
      <c r="AI3328" s="123">
        <v>3900</v>
      </c>
      <c r="AJ3328" s="123">
        <v>3000</v>
      </c>
    </row>
    <row r="3329" spans="1:36" s="123" customFormat="1">
      <c r="A3329" s="122"/>
      <c r="AE3329" s="123">
        <v>3800</v>
      </c>
      <c r="AF3329" s="123">
        <v>2800</v>
      </c>
      <c r="AG3329" s="123">
        <v>2100</v>
      </c>
      <c r="AH3329" s="123">
        <v>2500</v>
      </c>
      <c r="AI3329" s="123">
        <v>3700</v>
      </c>
      <c r="AJ3329" s="123">
        <v>2450</v>
      </c>
    </row>
    <row r="3330" spans="1:36" s="123" customFormat="1">
      <c r="A3330" s="122"/>
      <c r="AE3330" s="123">
        <v>3100</v>
      </c>
      <c r="AF3330" s="123">
        <v>2500</v>
      </c>
      <c r="AG3330" s="123">
        <v>2100</v>
      </c>
      <c r="AH3330" s="123">
        <v>-99999999999</v>
      </c>
      <c r="AI3330" s="123">
        <v>2700</v>
      </c>
      <c r="AJ3330" s="123">
        <v>2100</v>
      </c>
    </row>
    <row r="3331" spans="1:36" s="123" customFormat="1">
      <c r="A3331" s="122"/>
      <c r="AE3331" s="123">
        <v>4000</v>
      </c>
      <c r="AF3331" s="123">
        <v>3100</v>
      </c>
      <c r="AG3331" s="123">
        <v>2400</v>
      </c>
      <c r="AH3331" s="123">
        <v>2800</v>
      </c>
      <c r="AI3331" s="123">
        <v>3900</v>
      </c>
      <c r="AJ3331" s="123">
        <v>2750</v>
      </c>
    </row>
    <row r="3332" spans="1:36" s="123" customFormat="1">
      <c r="A3332" s="122"/>
      <c r="AE3332" s="123">
        <v>4100</v>
      </c>
      <c r="AF3332" s="123">
        <v>3100</v>
      </c>
      <c r="AG3332" s="123">
        <v>2400</v>
      </c>
      <c r="AH3332" s="123">
        <v>2800</v>
      </c>
      <c r="AI3332" s="123">
        <v>4000</v>
      </c>
      <c r="AJ3332" s="123">
        <v>2750</v>
      </c>
    </row>
    <row r="3333" spans="1:36" s="121" customFormat="1">
      <c r="A3333" s="120"/>
      <c r="AE3333" s="121">
        <v>15800</v>
      </c>
      <c r="AF3333" s="121">
        <v>16300</v>
      </c>
      <c r="AG3333" s="121">
        <v>17300</v>
      </c>
      <c r="AH3333" s="121">
        <v>16700</v>
      </c>
      <c r="AI3333" s="121">
        <v>15100</v>
      </c>
    </row>
    <row r="3334" spans="1:36" s="121" customFormat="1">
      <c r="A3334" s="120"/>
      <c r="AE3334" s="121">
        <v>15800</v>
      </c>
      <c r="AF3334" s="121">
        <v>16300</v>
      </c>
      <c r="AG3334" s="121">
        <v>17300</v>
      </c>
      <c r="AH3334" s="121">
        <v>16700</v>
      </c>
      <c r="AI3334" s="121">
        <v>15100</v>
      </c>
    </row>
    <row r="3335" spans="1:36" s="121" customFormat="1">
      <c r="A3335" s="120"/>
      <c r="AE3335" s="121">
        <v>15800</v>
      </c>
      <c r="AF3335" s="121">
        <v>16300</v>
      </c>
      <c r="AG3335" s="121">
        <v>17300</v>
      </c>
      <c r="AH3335" s="121">
        <v>16700</v>
      </c>
      <c r="AI3335" s="121">
        <v>15100</v>
      </c>
    </row>
    <row r="3336" spans="1:36" s="121" customFormat="1">
      <c r="A3336" s="120"/>
      <c r="AE3336" s="121">
        <v>15800</v>
      </c>
      <c r="AF3336" s="121">
        <v>16300</v>
      </c>
      <c r="AG3336" s="121">
        <v>17300</v>
      </c>
      <c r="AH3336" s="121">
        <v>16700</v>
      </c>
      <c r="AI3336" s="121">
        <v>15100</v>
      </c>
    </row>
    <row r="3337" spans="1:36" s="121" customFormat="1">
      <c r="A3337" s="120"/>
      <c r="AE3337" s="121">
        <v>15800</v>
      </c>
      <c r="AF3337" s="121">
        <v>16300</v>
      </c>
      <c r="AG3337" s="121">
        <v>17300</v>
      </c>
      <c r="AH3337" s="121">
        <v>16700</v>
      </c>
      <c r="AI3337" s="121">
        <v>15100</v>
      </c>
    </row>
    <row r="3338" spans="1:36" s="121" customFormat="1">
      <c r="A3338" s="120"/>
      <c r="AE3338" s="121">
        <v>15800</v>
      </c>
      <c r="AF3338" s="121">
        <v>16300</v>
      </c>
      <c r="AG3338" s="121">
        <v>17300</v>
      </c>
      <c r="AH3338" s="121">
        <v>16700</v>
      </c>
      <c r="AI3338" s="121">
        <v>15100</v>
      </c>
    </row>
    <row r="3339" spans="1:36" s="121" customFormat="1">
      <c r="A3339" s="120"/>
      <c r="AE3339" s="121">
        <v>15800</v>
      </c>
      <c r="AF3339" s="121">
        <v>16300</v>
      </c>
      <c r="AG3339" s="121">
        <v>17300</v>
      </c>
      <c r="AH3339" s="121">
        <v>16700</v>
      </c>
      <c r="AI3339" s="121">
        <v>15100</v>
      </c>
    </row>
    <row r="3340" spans="1:36" s="121" customFormat="1">
      <c r="A3340" s="120"/>
      <c r="AE3340" s="121">
        <v>16100</v>
      </c>
      <c r="AF3340" s="121">
        <v>16500</v>
      </c>
      <c r="AG3340" s="121">
        <v>17500</v>
      </c>
      <c r="AH3340" s="121">
        <v>17200</v>
      </c>
      <c r="AI3340" s="121">
        <v>15400</v>
      </c>
    </row>
    <row r="3341" spans="1:36" s="121" customFormat="1">
      <c r="A3341" s="120"/>
      <c r="AE3341" s="121">
        <v>16100</v>
      </c>
      <c r="AF3341" s="121">
        <v>16500</v>
      </c>
      <c r="AG3341" s="121">
        <v>17500</v>
      </c>
      <c r="AH3341" s="121">
        <v>17200</v>
      </c>
      <c r="AI3341" s="121">
        <v>15400</v>
      </c>
    </row>
    <row r="3342" spans="1:36" s="121" customFormat="1">
      <c r="A3342" s="120"/>
      <c r="AE3342" s="121">
        <v>16500</v>
      </c>
      <c r="AF3342" s="121">
        <v>17300</v>
      </c>
      <c r="AG3342" s="121">
        <v>18300</v>
      </c>
      <c r="AH3342" s="121">
        <v>18600</v>
      </c>
      <c r="AI3342" s="121">
        <v>15800</v>
      </c>
    </row>
    <row r="3343" spans="1:36" s="121" customFormat="1">
      <c r="A3343" s="120"/>
      <c r="AE3343" s="121">
        <v>16100</v>
      </c>
      <c r="AF3343" s="121">
        <v>16500</v>
      </c>
      <c r="AG3343" s="121">
        <v>17500</v>
      </c>
      <c r="AH3343" s="121">
        <v>17200</v>
      </c>
      <c r="AI3343" s="121">
        <v>15400</v>
      </c>
    </row>
    <row r="3344" spans="1:36" s="121" customFormat="1">
      <c r="A3344" s="120"/>
      <c r="AE3344" s="121">
        <v>16100</v>
      </c>
      <c r="AF3344" s="121">
        <v>16500</v>
      </c>
      <c r="AG3344" s="121">
        <v>17500</v>
      </c>
      <c r="AH3344" s="121">
        <v>17200</v>
      </c>
      <c r="AI3344" s="121">
        <v>15400</v>
      </c>
    </row>
    <row r="3345" spans="1:35" s="121" customFormat="1">
      <c r="A3345" s="120"/>
      <c r="AE3345" s="121">
        <v>16100</v>
      </c>
      <c r="AF3345" s="121">
        <v>16500</v>
      </c>
      <c r="AG3345" s="121">
        <v>17500</v>
      </c>
      <c r="AH3345" s="121">
        <v>17200</v>
      </c>
      <c r="AI3345" s="121">
        <v>15400</v>
      </c>
    </row>
    <row r="3346" spans="1:35" s="121" customFormat="1">
      <c r="A3346" s="120"/>
      <c r="AE3346" s="121">
        <v>16100</v>
      </c>
      <c r="AF3346" s="121">
        <v>16500</v>
      </c>
      <c r="AG3346" s="121">
        <v>17500</v>
      </c>
      <c r="AH3346" s="121">
        <v>17200</v>
      </c>
      <c r="AI3346" s="121">
        <v>15400</v>
      </c>
    </row>
    <row r="3347" spans="1:35" s="121" customFormat="1">
      <c r="A3347" s="120"/>
      <c r="AE3347" s="121">
        <v>16100</v>
      </c>
      <c r="AF3347" s="121">
        <v>16500</v>
      </c>
      <c r="AG3347" s="121">
        <v>17500</v>
      </c>
      <c r="AH3347" s="121">
        <v>17200</v>
      </c>
      <c r="AI3347" s="121">
        <v>15400</v>
      </c>
    </row>
    <row r="3348" spans="1:35" s="121" customFormat="1">
      <c r="A3348" s="120"/>
      <c r="AE3348" s="121">
        <v>16100</v>
      </c>
      <c r="AF3348" s="121">
        <v>16500</v>
      </c>
      <c r="AG3348" s="121">
        <v>17500</v>
      </c>
      <c r="AH3348" s="121">
        <v>17200</v>
      </c>
      <c r="AI3348" s="121">
        <v>15400</v>
      </c>
    </row>
    <row r="3349" spans="1:35" s="121" customFormat="1">
      <c r="A3349" s="120"/>
      <c r="AE3349" s="121">
        <v>16100</v>
      </c>
      <c r="AF3349" s="121">
        <v>16500</v>
      </c>
      <c r="AG3349" s="121">
        <v>17500</v>
      </c>
      <c r="AH3349" s="121">
        <v>17200</v>
      </c>
      <c r="AI3349" s="121">
        <v>15400</v>
      </c>
    </row>
    <row r="3350" spans="1:35" s="121" customFormat="1">
      <c r="A3350" s="120"/>
      <c r="AE3350" s="121">
        <v>16100</v>
      </c>
      <c r="AF3350" s="121">
        <v>16500</v>
      </c>
      <c r="AG3350" s="121">
        <v>17500</v>
      </c>
      <c r="AH3350" s="121">
        <v>17200</v>
      </c>
      <c r="AI3350" s="121">
        <v>15400</v>
      </c>
    </row>
    <row r="3351" spans="1:35" s="121" customFormat="1">
      <c r="A3351" s="120"/>
      <c r="AE3351" s="121">
        <v>16300</v>
      </c>
      <c r="AF3351" s="121">
        <v>16900</v>
      </c>
      <c r="AG3351" s="121">
        <v>17900</v>
      </c>
      <c r="AH3351" s="121">
        <v>18100</v>
      </c>
      <c r="AI3351" s="121">
        <v>15600</v>
      </c>
    </row>
    <row r="3352" spans="1:35" s="121" customFormat="1">
      <c r="A3352" s="120"/>
      <c r="AE3352" s="121">
        <v>16300</v>
      </c>
      <c r="AF3352" s="121">
        <v>16900</v>
      </c>
      <c r="AG3352" s="121">
        <v>17900</v>
      </c>
      <c r="AH3352" s="121">
        <v>18100</v>
      </c>
      <c r="AI3352" s="121">
        <v>15600</v>
      </c>
    </row>
    <row r="3353" spans="1:35" s="121" customFormat="1">
      <c r="A3353" s="120"/>
      <c r="AE3353" s="121">
        <v>16300</v>
      </c>
      <c r="AF3353" s="121">
        <v>16900</v>
      </c>
      <c r="AG3353" s="121">
        <v>17900</v>
      </c>
      <c r="AH3353" s="121">
        <v>18100</v>
      </c>
      <c r="AI3353" s="121">
        <v>15600</v>
      </c>
    </row>
    <row r="3354" spans="1:35" s="121" customFormat="1">
      <c r="A3354" s="120"/>
      <c r="AE3354" s="121">
        <v>16300</v>
      </c>
      <c r="AF3354" s="121">
        <v>16900</v>
      </c>
      <c r="AG3354" s="121">
        <v>17900</v>
      </c>
      <c r="AH3354" s="121">
        <v>18100</v>
      </c>
      <c r="AI3354" s="121">
        <v>15600</v>
      </c>
    </row>
    <row r="3355" spans="1:35" s="121" customFormat="1">
      <c r="A3355" s="120"/>
      <c r="AE3355" s="121">
        <v>16300</v>
      </c>
      <c r="AF3355" s="121">
        <v>16900</v>
      </c>
      <c r="AG3355" s="121">
        <v>17900</v>
      </c>
      <c r="AH3355" s="121">
        <v>18100</v>
      </c>
      <c r="AI3355" s="121">
        <v>15600</v>
      </c>
    </row>
    <row r="3356" spans="1:35" s="121" customFormat="1">
      <c r="A3356" s="120"/>
      <c r="AE3356" s="121">
        <v>16300</v>
      </c>
      <c r="AF3356" s="121">
        <v>16900</v>
      </c>
      <c r="AG3356" s="121">
        <v>17900</v>
      </c>
      <c r="AH3356" s="121">
        <v>18100</v>
      </c>
      <c r="AI3356" s="121">
        <v>15600</v>
      </c>
    </row>
    <row r="3357" spans="1:35" s="121" customFormat="1">
      <c r="A3357" s="120"/>
      <c r="AE3357" s="121">
        <v>16500</v>
      </c>
      <c r="AF3357" s="121">
        <v>17300</v>
      </c>
      <c r="AG3357" s="121">
        <v>18300</v>
      </c>
      <c r="AH3357" s="121">
        <v>18600</v>
      </c>
      <c r="AI3357" s="121">
        <v>15800</v>
      </c>
    </row>
    <row r="3358" spans="1:35" s="121" customFormat="1">
      <c r="A3358" s="120"/>
      <c r="AE3358" s="121">
        <v>17500</v>
      </c>
      <c r="AF3358" s="121">
        <v>17400</v>
      </c>
      <c r="AG3358" s="121">
        <v>18400</v>
      </c>
      <c r="AH3358" s="121">
        <v>18800</v>
      </c>
      <c r="AI3358" s="121">
        <v>16800</v>
      </c>
    </row>
    <row r="3359" spans="1:35" s="121" customFormat="1">
      <c r="A3359" s="120"/>
      <c r="AE3359" s="121">
        <v>17500</v>
      </c>
      <c r="AF3359" s="121">
        <v>17400</v>
      </c>
      <c r="AG3359" s="121">
        <v>18400</v>
      </c>
      <c r="AH3359" s="121">
        <v>18800</v>
      </c>
      <c r="AI3359" s="121">
        <v>16800</v>
      </c>
    </row>
    <row r="3360" spans="1:35" s="121" customFormat="1">
      <c r="A3360" s="120"/>
      <c r="AE3360" s="121">
        <v>18000</v>
      </c>
      <c r="AF3360" s="121">
        <v>18400</v>
      </c>
      <c r="AG3360" s="121">
        <v>19400</v>
      </c>
      <c r="AH3360" s="121">
        <v>19400</v>
      </c>
      <c r="AI3360" s="121">
        <v>17300</v>
      </c>
    </row>
    <row r="3361" spans="1:35" s="121" customFormat="1">
      <c r="A3361" s="120"/>
      <c r="AE3361" s="121">
        <v>18000</v>
      </c>
      <c r="AF3361" s="121">
        <v>18400</v>
      </c>
      <c r="AG3361" s="121">
        <v>19400</v>
      </c>
      <c r="AH3361" s="121">
        <v>19400</v>
      </c>
      <c r="AI3361" s="121">
        <v>17300</v>
      </c>
    </row>
    <row r="3362" spans="1:35" s="121" customFormat="1">
      <c r="A3362" s="120"/>
      <c r="AE3362" s="121">
        <v>19450</v>
      </c>
      <c r="AF3362" s="121">
        <v>20100</v>
      </c>
      <c r="AG3362" s="121">
        <v>21100</v>
      </c>
      <c r="AH3362" s="121">
        <v>22200</v>
      </c>
      <c r="AI3362" s="121">
        <v>18750</v>
      </c>
    </row>
    <row r="3363" spans="1:35" s="121" customFormat="1">
      <c r="A3363" s="120"/>
      <c r="AE3363" s="121">
        <v>19450</v>
      </c>
      <c r="AF3363" s="121">
        <v>20100</v>
      </c>
      <c r="AG3363" s="121">
        <v>21100</v>
      </c>
      <c r="AH3363" s="121">
        <v>22200</v>
      </c>
      <c r="AI3363" s="121">
        <v>18750</v>
      </c>
    </row>
    <row r="3364" spans="1:35" s="121" customFormat="1">
      <c r="A3364" s="120"/>
      <c r="AE3364" s="121">
        <v>15800</v>
      </c>
      <c r="AF3364" s="121">
        <v>16300</v>
      </c>
      <c r="AG3364" s="121">
        <v>17300</v>
      </c>
      <c r="AH3364" s="121">
        <v>16700</v>
      </c>
      <c r="AI3364" s="121">
        <v>15100</v>
      </c>
    </row>
    <row r="3365" spans="1:35" s="121" customFormat="1">
      <c r="A3365" s="120"/>
      <c r="AE3365" s="121">
        <v>15800</v>
      </c>
      <c r="AF3365" s="121">
        <v>16300</v>
      </c>
      <c r="AG3365" s="121">
        <v>17300</v>
      </c>
      <c r="AH3365" s="121">
        <v>16700</v>
      </c>
      <c r="AI3365" s="121">
        <v>15100</v>
      </c>
    </row>
    <row r="3366" spans="1:35" s="121" customFormat="1">
      <c r="A3366" s="120"/>
      <c r="AE3366" s="121">
        <v>15800</v>
      </c>
      <c r="AF3366" s="121">
        <v>16300</v>
      </c>
      <c r="AG3366" s="121">
        <v>17300</v>
      </c>
      <c r="AH3366" s="121">
        <v>16700</v>
      </c>
      <c r="AI3366" s="121">
        <v>15100</v>
      </c>
    </row>
    <row r="3367" spans="1:35" s="121" customFormat="1">
      <c r="A3367" s="120"/>
      <c r="AE3367" s="121">
        <v>15800</v>
      </c>
      <c r="AF3367" s="121">
        <v>16300</v>
      </c>
      <c r="AG3367" s="121">
        <v>17300</v>
      </c>
      <c r="AH3367" s="121">
        <v>16700</v>
      </c>
      <c r="AI3367" s="121">
        <v>15100</v>
      </c>
    </row>
    <row r="3368" spans="1:35" s="121" customFormat="1">
      <c r="A3368" s="120"/>
      <c r="AE3368" s="121">
        <v>15800</v>
      </c>
      <c r="AF3368" s="121">
        <v>16300</v>
      </c>
      <c r="AG3368" s="121">
        <v>17300</v>
      </c>
      <c r="AH3368" s="121">
        <v>16700</v>
      </c>
      <c r="AI3368" s="121">
        <v>15100</v>
      </c>
    </row>
    <row r="3369" spans="1:35" s="121" customFormat="1">
      <c r="A3369" s="120"/>
      <c r="AE3369" s="121">
        <v>15800</v>
      </c>
      <c r="AF3369" s="121">
        <v>16300</v>
      </c>
      <c r="AG3369" s="121">
        <v>17300</v>
      </c>
      <c r="AH3369" s="121">
        <v>16700</v>
      </c>
      <c r="AI3369" s="121">
        <v>15100</v>
      </c>
    </row>
    <row r="3370" spans="1:35" s="121" customFormat="1">
      <c r="A3370" s="120"/>
      <c r="AE3370" s="121">
        <v>15800</v>
      </c>
      <c r="AF3370" s="121">
        <v>16300</v>
      </c>
      <c r="AG3370" s="121">
        <v>17300</v>
      </c>
      <c r="AH3370" s="121">
        <v>16700</v>
      </c>
      <c r="AI3370" s="121">
        <v>15100</v>
      </c>
    </row>
    <row r="3371" spans="1:35" s="121" customFormat="1">
      <c r="A3371" s="120"/>
      <c r="AE3371" s="121">
        <v>16100</v>
      </c>
      <c r="AF3371" s="121">
        <v>16500</v>
      </c>
      <c r="AG3371" s="121">
        <v>17500</v>
      </c>
      <c r="AH3371" s="121">
        <v>17200</v>
      </c>
      <c r="AI3371" s="121">
        <v>15400</v>
      </c>
    </row>
    <row r="3372" spans="1:35" s="121" customFormat="1">
      <c r="A3372" s="120"/>
      <c r="AE3372" s="121">
        <v>16100</v>
      </c>
      <c r="AF3372" s="121">
        <v>16500</v>
      </c>
      <c r="AG3372" s="121">
        <v>17500</v>
      </c>
      <c r="AH3372" s="121">
        <v>17200</v>
      </c>
      <c r="AI3372" s="121">
        <v>15400</v>
      </c>
    </row>
    <row r="3373" spans="1:35" s="121" customFormat="1">
      <c r="A3373" s="120"/>
      <c r="AE3373" s="121">
        <v>19450</v>
      </c>
      <c r="AF3373" s="121">
        <v>20100</v>
      </c>
      <c r="AG3373" s="121">
        <v>21100</v>
      </c>
      <c r="AH3373" s="121">
        <v>22200</v>
      </c>
      <c r="AI3373" s="121">
        <v>18750</v>
      </c>
    </row>
    <row r="3374" spans="1:35" s="121" customFormat="1">
      <c r="A3374" s="120"/>
      <c r="AE3374" s="121">
        <v>16100</v>
      </c>
      <c r="AF3374" s="121">
        <v>16500</v>
      </c>
      <c r="AG3374" s="121">
        <v>17500</v>
      </c>
      <c r="AH3374" s="121">
        <v>17200</v>
      </c>
      <c r="AI3374" s="121">
        <v>15400</v>
      </c>
    </row>
    <row r="3375" spans="1:35" s="121" customFormat="1">
      <c r="A3375" s="120"/>
      <c r="AE3375" s="121">
        <v>16100</v>
      </c>
      <c r="AF3375" s="121">
        <v>16500</v>
      </c>
      <c r="AG3375" s="121">
        <v>17500</v>
      </c>
      <c r="AH3375" s="121">
        <v>17200</v>
      </c>
      <c r="AI3375" s="121">
        <v>15400</v>
      </c>
    </row>
    <row r="3376" spans="1:35" s="121" customFormat="1">
      <c r="A3376" s="120"/>
      <c r="AE3376" s="121">
        <v>16100</v>
      </c>
      <c r="AF3376" s="121">
        <v>16500</v>
      </c>
      <c r="AG3376" s="121">
        <v>17500</v>
      </c>
      <c r="AH3376" s="121">
        <v>17200</v>
      </c>
      <c r="AI3376" s="121">
        <v>15400</v>
      </c>
    </row>
    <row r="3377" spans="1:35" s="121" customFormat="1">
      <c r="A3377" s="120"/>
      <c r="AE3377" s="121">
        <v>16300</v>
      </c>
      <c r="AF3377" s="121">
        <v>16900</v>
      </c>
      <c r="AG3377" s="121">
        <v>17900</v>
      </c>
      <c r="AH3377" s="121">
        <v>18100</v>
      </c>
      <c r="AI3377" s="121">
        <v>15600</v>
      </c>
    </row>
    <row r="3378" spans="1:35" s="121" customFormat="1">
      <c r="A3378" s="120"/>
      <c r="AE3378" s="121">
        <v>16300</v>
      </c>
      <c r="AF3378" s="121">
        <v>16900</v>
      </c>
      <c r="AG3378" s="121">
        <v>17900</v>
      </c>
      <c r="AH3378" s="121">
        <v>18100</v>
      </c>
      <c r="AI3378" s="121">
        <v>15600</v>
      </c>
    </row>
    <row r="3379" spans="1:35" s="121" customFormat="1">
      <c r="A3379" s="120"/>
      <c r="AE3379" s="121">
        <v>16100</v>
      </c>
      <c r="AF3379" s="121">
        <v>16500</v>
      </c>
      <c r="AG3379" s="121">
        <v>17500</v>
      </c>
      <c r="AH3379" s="121">
        <v>17200</v>
      </c>
      <c r="AI3379" s="121">
        <v>15400</v>
      </c>
    </row>
    <row r="3380" spans="1:35" s="121" customFormat="1">
      <c r="A3380" s="120"/>
      <c r="AE3380" s="121">
        <v>16100</v>
      </c>
      <c r="AF3380" s="121">
        <v>16500</v>
      </c>
      <c r="AG3380" s="121">
        <v>17500</v>
      </c>
      <c r="AH3380" s="121">
        <v>17200</v>
      </c>
      <c r="AI3380" s="121">
        <v>15400</v>
      </c>
    </row>
    <row r="3381" spans="1:35" s="121" customFormat="1">
      <c r="A3381" s="120"/>
      <c r="AE3381" s="121">
        <v>16100</v>
      </c>
      <c r="AF3381" s="121">
        <v>16500</v>
      </c>
      <c r="AG3381" s="121">
        <v>17500</v>
      </c>
      <c r="AH3381" s="121">
        <v>17200</v>
      </c>
      <c r="AI3381" s="121">
        <v>15400</v>
      </c>
    </row>
    <row r="3382" spans="1:35" s="121" customFormat="1">
      <c r="A3382" s="120"/>
      <c r="AE3382" s="121">
        <v>15800</v>
      </c>
      <c r="AF3382" s="121">
        <v>16300</v>
      </c>
      <c r="AG3382" s="121">
        <v>17300</v>
      </c>
      <c r="AH3382" s="121">
        <v>16700</v>
      </c>
      <c r="AI3382" s="121">
        <v>15100</v>
      </c>
    </row>
    <row r="3383" spans="1:35" s="121" customFormat="1">
      <c r="A3383" s="120"/>
      <c r="AE3383" s="121">
        <v>15800</v>
      </c>
      <c r="AF3383" s="121">
        <v>16300</v>
      </c>
      <c r="AG3383" s="121">
        <v>17300</v>
      </c>
      <c r="AH3383" s="121">
        <v>16700</v>
      </c>
      <c r="AI3383" s="121">
        <v>15100</v>
      </c>
    </row>
    <row r="3384" spans="1:35" s="121" customFormat="1">
      <c r="A3384" s="120"/>
      <c r="AE3384" s="121">
        <v>16100</v>
      </c>
      <c r="AF3384" s="121">
        <v>16500</v>
      </c>
      <c r="AG3384" s="121">
        <v>17500</v>
      </c>
      <c r="AH3384" s="121">
        <v>17200</v>
      </c>
      <c r="AI3384" s="121">
        <v>15400</v>
      </c>
    </row>
    <row r="3385" spans="1:35" s="121" customFormat="1">
      <c r="A3385" s="120"/>
      <c r="AE3385" s="121">
        <v>15800</v>
      </c>
      <c r="AF3385" s="121">
        <v>16300</v>
      </c>
      <c r="AG3385" s="121">
        <v>17300</v>
      </c>
      <c r="AH3385" s="121">
        <v>16700</v>
      </c>
      <c r="AI3385" s="121">
        <v>15100</v>
      </c>
    </row>
    <row r="3386" spans="1:35" s="121" customFormat="1">
      <c r="A3386" s="120"/>
      <c r="AE3386" s="121">
        <v>15800</v>
      </c>
      <c r="AF3386" s="121">
        <v>16300</v>
      </c>
      <c r="AG3386" s="121">
        <v>17300</v>
      </c>
      <c r="AH3386" s="121">
        <v>16700</v>
      </c>
      <c r="AI3386" s="121">
        <v>15100</v>
      </c>
    </row>
    <row r="3387" spans="1:35" s="121" customFormat="1">
      <c r="A3387" s="120"/>
      <c r="AE3387" s="121">
        <v>16100</v>
      </c>
      <c r="AF3387" s="121">
        <v>16300</v>
      </c>
      <c r="AG3387" s="121">
        <v>17300</v>
      </c>
      <c r="AH3387" s="121">
        <v>16700</v>
      </c>
      <c r="AI3387" s="121">
        <v>15400</v>
      </c>
    </row>
    <row r="3388" spans="1:35" s="121" customFormat="1">
      <c r="A3388" s="120"/>
      <c r="AE3388" s="121">
        <v>16100</v>
      </c>
      <c r="AF3388" s="121">
        <v>16500</v>
      </c>
      <c r="AG3388" s="121">
        <v>17500</v>
      </c>
      <c r="AH3388" s="121">
        <v>16700</v>
      </c>
      <c r="AI3388" s="121">
        <v>15400</v>
      </c>
    </row>
    <row r="3389" spans="1:35" s="121" customFormat="1">
      <c r="A3389" s="120"/>
      <c r="AE3389" s="121">
        <v>-99999999999</v>
      </c>
      <c r="AF3389" s="121">
        <v>-99999999999</v>
      </c>
      <c r="AG3389" s="121">
        <v>-99999999999</v>
      </c>
      <c r="AH3389" s="121">
        <v>-99999999999</v>
      </c>
      <c r="AI3389" s="121">
        <v>-99999999999</v>
      </c>
    </row>
    <row r="3390" spans="1:35" s="121" customFormat="1">
      <c r="A3390" s="120"/>
      <c r="AE3390" s="121">
        <v>16300</v>
      </c>
      <c r="AF3390" s="121">
        <v>16900</v>
      </c>
      <c r="AG3390" s="121">
        <v>17900</v>
      </c>
      <c r="AH3390" s="121">
        <v>18100</v>
      </c>
      <c r="AI3390" s="121">
        <v>15600</v>
      </c>
    </row>
    <row r="3391" spans="1:35" s="121" customFormat="1">
      <c r="A3391" s="120"/>
      <c r="AE3391" s="121">
        <v>16100</v>
      </c>
      <c r="AF3391" s="121">
        <v>16500</v>
      </c>
      <c r="AG3391" s="121">
        <v>17500</v>
      </c>
      <c r="AH3391" s="121">
        <v>17200</v>
      </c>
      <c r="AI3391" s="121">
        <v>15400</v>
      </c>
    </row>
    <row r="3392" spans="1:35" s="121" customFormat="1">
      <c r="A3392" s="120"/>
      <c r="AE3392" s="121">
        <v>16100</v>
      </c>
      <c r="AF3392" s="121">
        <v>16500</v>
      </c>
      <c r="AG3392" s="121">
        <v>17500</v>
      </c>
      <c r="AH3392" s="121">
        <v>17200</v>
      </c>
      <c r="AI3392" s="121">
        <v>15400</v>
      </c>
    </row>
    <row r="3393" spans="1:35" s="121" customFormat="1">
      <c r="A3393" s="120"/>
      <c r="AE3393" s="121">
        <v>16300</v>
      </c>
      <c r="AF3393" s="121">
        <v>16900</v>
      </c>
      <c r="AG3393" s="121">
        <v>17900</v>
      </c>
      <c r="AH3393" s="121">
        <v>18100</v>
      </c>
      <c r="AI3393" s="121">
        <v>15600</v>
      </c>
    </row>
    <row r="3394" spans="1:35" s="121" customFormat="1">
      <c r="A3394" s="120"/>
      <c r="AE3394" s="121">
        <v>16100</v>
      </c>
      <c r="AF3394" s="121">
        <v>16500</v>
      </c>
      <c r="AG3394" s="121">
        <v>17500</v>
      </c>
      <c r="AH3394" s="121">
        <v>17200</v>
      </c>
      <c r="AI3394" s="121">
        <v>15400</v>
      </c>
    </row>
    <row r="3395" spans="1:35" s="121" customFormat="1">
      <c r="A3395" s="120"/>
      <c r="AE3395" s="121">
        <v>16100</v>
      </c>
      <c r="AF3395" s="121">
        <v>16500</v>
      </c>
      <c r="AG3395" s="121">
        <v>17500</v>
      </c>
      <c r="AH3395" s="121">
        <v>17200</v>
      </c>
      <c r="AI3395" s="121">
        <v>15400</v>
      </c>
    </row>
    <row r="3396" spans="1:35" s="121" customFormat="1">
      <c r="A3396" s="120"/>
      <c r="AE3396" s="121">
        <v>16300</v>
      </c>
      <c r="AF3396" s="121">
        <v>16900</v>
      </c>
      <c r="AG3396" s="121">
        <v>17900</v>
      </c>
      <c r="AH3396" s="121">
        <v>18100</v>
      </c>
      <c r="AI3396" s="121">
        <v>15600</v>
      </c>
    </row>
    <row r="3397" spans="1:35" s="121" customFormat="1">
      <c r="A3397" s="120"/>
      <c r="AE3397" s="121">
        <v>17200</v>
      </c>
      <c r="AF3397" s="121">
        <v>17600</v>
      </c>
      <c r="AG3397" s="121">
        <v>18600</v>
      </c>
      <c r="AH3397" s="121">
        <v>19200</v>
      </c>
      <c r="AI3397" s="121">
        <v>16500</v>
      </c>
    </row>
    <row r="3398" spans="1:35" s="121" customFormat="1">
      <c r="A3398" s="120"/>
      <c r="AE3398" s="121">
        <v>17500</v>
      </c>
      <c r="AF3398" s="121">
        <v>17400</v>
      </c>
      <c r="AG3398" s="121">
        <v>18400</v>
      </c>
      <c r="AH3398" s="121">
        <v>18800</v>
      </c>
      <c r="AI3398" s="121">
        <v>16800</v>
      </c>
    </row>
    <row r="3399" spans="1:35" s="121" customFormat="1">
      <c r="A3399" s="120"/>
      <c r="AE3399" s="121">
        <v>17500</v>
      </c>
      <c r="AF3399" s="121">
        <v>17400</v>
      </c>
      <c r="AG3399" s="121">
        <v>18400</v>
      </c>
      <c r="AH3399" s="121">
        <v>18800</v>
      </c>
      <c r="AI3399" s="121">
        <v>16800</v>
      </c>
    </row>
    <row r="3400" spans="1:35" s="121" customFormat="1">
      <c r="A3400" s="120"/>
      <c r="AE3400" s="121">
        <v>16300</v>
      </c>
      <c r="AF3400" s="121">
        <v>16900</v>
      </c>
      <c r="AG3400" s="121">
        <v>17900</v>
      </c>
      <c r="AH3400" s="121">
        <v>18100</v>
      </c>
      <c r="AI3400" s="121">
        <v>15600</v>
      </c>
    </row>
    <row r="3401" spans="1:35" s="121" customFormat="1">
      <c r="A3401" s="120"/>
      <c r="AE3401" s="121">
        <v>17900</v>
      </c>
      <c r="AF3401" s="121">
        <v>18300</v>
      </c>
      <c r="AG3401" s="121">
        <v>-99999999999</v>
      </c>
      <c r="AH3401" s="121">
        <v>19200</v>
      </c>
      <c r="AI3401" s="121">
        <v>17200</v>
      </c>
    </row>
    <row r="3402" spans="1:35" s="121" customFormat="1">
      <c r="A3402" s="120"/>
      <c r="AE3402" s="121">
        <v>16100</v>
      </c>
      <c r="AF3402" s="121">
        <v>16500</v>
      </c>
      <c r="AG3402" s="121">
        <v>17500</v>
      </c>
      <c r="AH3402" s="121">
        <v>17200</v>
      </c>
      <c r="AI3402" s="121">
        <v>15400</v>
      </c>
    </row>
    <row r="3403" spans="1:35" s="121" customFormat="1">
      <c r="A3403" s="120"/>
      <c r="AE3403" s="121">
        <v>16300</v>
      </c>
      <c r="AF3403" s="121">
        <v>16900</v>
      </c>
      <c r="AG3403" s="121">
        <v>17900</v>
      </c>
      <c r="AH3403" s="121">
        <v>18100</v>
      </c>
      <c r="AI3403" s="121">
        <v>15600</v>
      </c>
    </row>
    <row r="3404" spans="1:35" s="121" customFormat="1">
      <c r="A3404" s="120"/>
      <c r="AE3404" s="121">
        <v>16100</v>
      </c>
      <c r="AF3404" s="121">
        <v>16500</v>
      </c>
      <c r="AG3404" s="121">
        <v>17500</v>
      </c>
      <c r="AH3404" s="121">
        <v>17200</v>
      </c>
      <c r="AI3404" s="121">
        <v>15400</v>
      </c>
    </row>
    <row r="3405" spans="1:35" s="121" customFormat="1">
      <c r="A3405" s="120"/>
      <c r="AE3405" s="121">
        <v>16300</v>
      </c>
      <c r="AF3405" s="121">
        <v>16900</v>
      </c>
      <c r="AG3405" s="121">
        <v>17900</v>
      </c>
      <c r="AH3405" s="121">
        <v>18100</v>
      </c>
      <c r="AI3405" s="121">
        <v>15600</v>
      </c>
    </row>
    <row r="3406" spans="1:35" s="121" customFormat="1">
      <c r="A3406" s="120"/>
      <c r="AE3406" s="121">
        <v>16100</v>
      </c>
      <c r="AF3406" s="121">
        <v>16500</v>
      </c>
      <c r="AG3406" s="121">
        <v>17500</v>
      </c>
      <c r="AH3406" s="121">
        <v>17200</v>
      </c>
      <c r="AI3406" s="121">
        <v>15400</v>
      </c>
    </row>
    <row r="3407" spans="1:35" s="121" customFormat="1">
      <c r="A3407" s="120"/>
      <c r="AE3407" s="121">
        <v>16300</v>
      </c>
      <c r="AF3407" s="121">
        <v>16900</v>
      </c>
      <c r="AG3407" s="121">
        <v>17900</v>
      </c>
      <c r="AH3407" s="121">
        <v>18100</v>
      </c>
      <c r="AI3407" s="121">
        <v>15600</v>
      </c>
    </row>
    <row r="3408" spans="1:35" s="121" customFormat="1">
      <c r="A3408" s="120"/>
      <c r="AE3408" s="121">
        <v>16100</v>
      </c>
      <c r="AF3408" s="121">
        <v>16500</v>
      </c>
      <c r="AG3408" s="121">
        <v>17500</v>
      </c>
      <c r="AH3408" s="121">
        <v>17200</v>
      </c>
      <c r="AI3408" s="121">
        <v>15400</v>
      </c>
    </row>
    <row r="3409" spans="1:35" s="121" customFormat="1">
      <c r="A3409" s="120"/>
      <c r="AE3409" s="121">
        <v>16300</v>
      </c>
      <c r="AF3409" s="121">
        <v>16900</v>
      </c>
      <c r="AG3409" s="121">
        <v>17900</v>
      </c>
      <c r="AH3409" s="121">
        <v>18100</v>
      </c>
      <c r="AI3409" s="121">
        <v>15600</v>
      </c>
    </row>
    <row r="3410" spans="1:35" s="121" customFormat="1">
      <c r="A3410" s="120"/>
      <c r="AE3410" s="121">
        <v>16100</v>
      </c>
      <c r="AF3410" s="121">
        <v>16500</v>
      </c>
      <c r="AG3410" s="121">
        <v>17500</v>
      </c>
      <c r="AH3410" s="121">
        <v>17200</v>
      </c>
      <c r="AI3410" s="121">
        <v>15400</v>
      </c>
    </row>
    <row r="3411" spans="1:35" s="121" customFormat="1">
      <c r="A3411" s="120"/>
      <c r="AE3411" s="121">
        <v>16300</v>
      </c>
      <c r="AF3411" s="121">
        <v>16900</v>
      </c>
      <c r="AG3411" s="121">
        <v>17900</v>
      </c>
      <c r="AH3411" s="121">
        <v>18100</v>
      </c>
      <c r="AI3411" s="121">
        <v>15600</v>
      </c>
    </row>
    <row r="3412" spans="1:35" s="121" customFormat="1">
      <c r="A3412" s="120"/>
      <c r="AE3412" s="121">
        <v>16100</v>
      </c>
      <c r="AF3412" s="121">
        <v>16500</v>
      </c>
      <c r="AG3412" s="121">
        <v>17500</v>
      </c>
      <c r="AH3412" s="121">
        <v>17200</v>
      </c>
      <c r="AI3412" s="121">
        <v>15400</v>
      </c>
    </row>
    <row r="3413" spans="1:35" s="121" customFormat="1">
      <c r="A3413" s="120"/>
      <c r="AE3413" s="121">
        <v>16300</v>
      </c>
      <c r="AF3413" s="121">
        <v>16900</v>
      </c>
      <c r="AG3413" s="121">
        <v>17900</v>
      </c>
      <c r="AH3413" s="121">
        <v>18100</v>
      </c>
      <c r="AI3413" s="121">
        <v>15600</v>
      </c>
    </row>
    <row r="3414" spans="1:35" s="121" customFormat="1">
      <c r="A3414" s="120"/>
      <c r="AE3414" s="121">
        <v>-99999999999</v>
      </c>
      <c r="AF3414" s="121">
        <v>-99999999999</v>
      </c>
      <c r="AG3414" s="121">
        <v>-99999999999</v>
      </c>
      <c r="AH3414" s="121">
        <v>-99999999999</v>
      </c>
      <c r="AI3414" s="121">
        <v>-99999999999</v>
      </c>
    </row>
    <row r="3415" spans="1:35" s="121" customFormat="1">
      <c r="A3415" s="120"/>
      <c r="AE3415" s="121">
        <v>-99999999999</v>
      </c>
      <c r="AF3415" s="121">
        <v>-99999999999</v>
      </c>
      <c r="AG3415" s="121">
        <v>-99999999999</v>
      </c>
      <c r="AH3415" s="121">
        <v>-99999999999</v>
      </c>
      <c r="AI3415" s="121">
        <v>-99999999999</v>
      </c>
    </row>
    <row r="3416" spans="1:35" s="121" customFormat="1">
      <c r="A3416" s="120"/>
      <c r="AE3416" s="121">
        <v>16100</v>
      </c>
      <c r="AF3416" s="121">
        <v>16500</v>
      </c>
      <c r="AG3416" s="121">
        <v>17500</v>
      </c>
      <c r="AH3416" s="121">
        <v>17200</v>
      </c>
      <c r="AI3416" s="121">
        <v>15400</v>
      </c>
    </row>
    <row r="3417" spans="1:35" s="121" customFormat="1">
      <c r="A3417" s="120"/>
      <c r="AE3417" s="121">
        <v>16100</v>
      </c>
      <c r="AF3417" s="121">
        <v>16500</v>
      </c>
      <c r="AG3417" s="121">
        <v>17500</v>
      </c>
      <c r="AH3417" s="121">
        <v>17200</v>
      </c>
      <c r="AI3417" s="121">
        <v>15400</v>
      </c>
    </row>
    <row r="3418" spans="1:35" s="121" customFormat="1">
      <c r="A3418" s="120"/>
      <c r="AE3418" s="121">
        <v>16100</v>
      </c>
      <c r="AF3418" s="121">
        <v>16500</v>
      </c>
      <c r="AG3418" s="121">
        <v>17500</v>
      </c>
      <c r="AH3418" s="121">
        <v>17200</v>
      </c>
      <c r="AI3418" s="121">
        <v>15400</v>
      </c>
    </row>
    <row r="3419" spans="1:35" s="121" customFormat="1">
      <c r="A3419" s="120"/>
      <c r="AE3419" s="121">
        <v>16100</v>
      </c>
      <c r="AF3419" s="121">
        <v>16500</v>
      </c>
      <c r="AG3419" s="121">
        <v>17500</v>
      </c>
      <c r="AH3419" s="121">
        <v>17200</v>
      </c>
      <c r="AI3419" s="121">
        <v>15400</v>
      </c>
    </row>
    <row r="3420" spans="1:35" s="121" customFormat="1">
      <c r="A3420" s="120"/>
      <c r="AE3420" s="121">
        <v>16100</v>
      </c>
      <c r="AF3420" s="121">
        <v>16500</v>
      </c>
      <c r="AG3420" s="121">
        <v>17500</v>
      </c>
      <c r="AH3420" s="121">
        <v>17200</v>
      </c>
      <c r="AI3420" s="121">
        <v>15400</v>
      </c>
    </row>
    <row r="3421" spans="1:35" s="121" customFormat="1">
      <c r="A3421" s="120"/>
      <c r="AE3421" s="121">
        <v>16100</v>
      </c>
      <c r="AF3421" s="121">
        <v>16500</v>
      </c>
      <c r="AG3421" s="121">
        <v>17500</v>
      </c>
      <c r="AH3421" s="121">
        <v>17200</v>
      </c>
      <c r="AI3421" s="121">
        <v>15400</v>
      </c>
    </row>
    <row r="3422" spans="1:35" s="121" customFormat="1">
      <c r="A3422" s="120"/>
      <c r="AE3422" s="121">
        <v>17200</v>
      </c>
      <c r="AF3422" s="121">
        <v>17900</v>
      </c>
      <c r="AG3422" s="121">
        <v>18900</v>
      </c>
      <c r="AH3422" s="121">
        <v>19200</v>
      </c>
      <c r="AI3422" s="121">
        <v>16500</v>
      </c>
    </row>
    <row r="3423" spans="1:35" s="121" customFormat="1">
      <c r="A3423" s="120"/>
      <c r="AE3423" s="121">
        <v>17200</v>
      </c>
      <c r="AF3423" s="121">
        <v>17600</v>
      </c>
      <c r="AG3423" s="121">
        <v>18600</v>
      </c>
      <c r="AH3423" s="121">
        <v>19200</v>
      </c>
      <c r="AI3423" s="121">
        <v>16500</v>
      </c>
    </row>
    <row r="3424" spans="1:35" s="121" customFormat="1">
      <c r="A3424" s="120"/>
      <c r="AE3424" s="121">
        <v>2700</v>
      </c>
      <c r="AF3424" s="121">
        <v>2600</v>
      </c>
      <c r="AG3424" s="121">
        <v>3000</v>
      </c>
      <c r="AH3424" s="121">
        <v>3000</v>
      </c>
      <c r="AI3424" s="121">
        <v>2300</v>
      </c>
    </row>
    <row r="3425" spans="1:35" s="121" customFormat="1">
      <c r="A3425" s="120"/>
      <c r="AE3425" s="121">
        <v>3650</v>
      </c>
      <c r="AF3425" s="121">
        <v>3350</v>
      </c>
      <c r="AG3425" s="121">
        <v>3650</v>
      </c>
      <c r="AH3425" s="121">
        <v>3900</v>
      </c>
      <c r="AI3425" s="121">
        <v>3250</v>
      </c>
    </row>
    <row r="3426" spans="1:35" s="121" customFormat="1">
      <c r="A3426" s="120"/>
      <c r="AE3426" s="121">
        <v>4150</v>
      </c>
      <c r="AF3426" s="121">
        <v>4100</v>
      </c>
      <c r="AG3426" s="121">
        <v>4500</v>
      </c>
      <c r="AH3426" s="121">
        <v>-99999999999</v>
      </c>
      <c r="AI3426" s="121">
        <v>3750</v>
      </c>
    </row>
    <row r="3427" spans="1:35" s="121" customFormat="1">
      <c r="A3427" s="120"/>
      <c r="AE3427" s="121">
        <v>3820</v>
      </c>
      <c r="AF3427" s="121">
        <v>3720</v>
      </c>
      <c r="AG3427" s="121">
        <v>4070</v>
      </c>
      <c r="AH3427" s="121">
        <v>3900</v>
      </c>
      <c r="AI3427" s="121">
        <v>3530</v>
      </c>
    </row>
    <row r="3428" spans="1:35" s="121" customFormat="1">
      <c r="A3428" s="120"/>
      <c r="AE3428" s="121">
        <v>3650</v>
      </c>
      <c r="AF3428" s="121">
        <v>3350</v>
      </c>
      <c r="AG3428" s="121">
        <v>3650</v>
      </c>
      <c r="AH3428" s="121">
        <v>3900</v>
      </c>
      <c r="AI3428" s="121">
        <v>3250</v>
      </c>
    </row>
    <row r="3429" spans="1:35" s="121" customFormat="1">
      <c r="A3429" s="120"/>
      <c r="AE3429" s="121">
        <v>2700</v>
      </c>
      <c r="AF3429" s="121">
        <v>2600</v>
      </c>
      <c r="AG3429" s="121">
        <v>3000</v>
      </c>
      <c r="AH3429" s="121">
        <v>3000</v>
      </c>
      <c r="AI3429" s="121">
        <v>2300</v>
      </c>
    </row>
    <row r="3430" spans="1:35" s="121" customFormat="1">
      <c r="A3430" s="120"/>
      <c r="AE3430" s="121">
        <v>4400</v>
      </c>
      <c r="AF3430" s="121">
        <v>4000</v>
      </c>
      <c r="AG3430" s="121">
        <v>4400</v>
      </c>
      <c r="AH3430" s="121">
        <v>-99999999999</v>
      </c>
      <c r="AI3430" s="121">
        <v>4000</v>
      </c>
    </row>
    <row r="3431" spans="1:35" s="121" customFormat="1">
      <c r="A3431" s="120"/>
      <c r="AE3431" s="121">
        <v>4000</v>
      </c>
      <c r="AF3431" s="121">
        <v>3950</v>
      </c>
      <c r="AG3431" s="121">
        <v>4350</v>
      </c>
      <c r="AH3431" s="121">
        <v>4100</v>
      </c>
      <c r="AI3431" s="121">
        <v>3780</v>
      </c>
    </row>
    <row r="3432" spans="1:35" s="121" customFormat="1">
      <c r="A3432" s="120"/>
      <c r="AE3432" s="121">
        <v>4000</v>
      </c>
      <c r="AF3432" s="121">
        <v>3950</v>
      </c>
      <c r="AG3432" s="121">
        <v>4350</v>
      </c>
      <c r="AH3432" s="121">
        <v>4100</v>
      </c>
      <c r="AI3432" s="121">
        <v>3780</v>
      </c>
    </row>
    <row r="3433" spans="1:35" s="121" customFormat="1">
      <c r="A3433" s="120"/>
      <c r="AE3433" s="121">
        <v>3200</v>
      </c>
      <c r="AF3433" s="121">
        <v>2500</v>
      </c>
      <c r="AG3433" s="121">
        <v>2900</v>
      </c>
      <c r="AH3433" s="121">
        <v>3800</v>
      </c>
      <c r="AI3433" s="121">
        <v>2950</v>
      </c>
    </row>
    <row r="3434" spans="1:35" s="121" customFormat="1">
      <c r="A3434" s="120"/>
      <c r="AE3434" s="121">
        <v>3200</v>
      </c>
      <c r="AF3434" s="121">
        <v>2500</v>
      </c>
      <c r="AG3434" s="121">
        <v>2900</v>
      </c>
      <c r="AH3434" s="121">
        <v>3900</v>
      </c>
      <c r="AI3434" s="121">
        <v>3000</v>
      </c>
    </row>
    <row r="3435" spans="1:35" s="121" customFormat="1">
      <c r="A3435" s="120"/>
      <c r="AE3435" s="121">
        <v>3200</v>
      </c>
      <c r="AF3435" s="121">
        <v>2500</v>
      </c>
      <c r="AG3435" s="121">
        <v>2900</v>
      </c>
      <c r="AH3435" s="121">
        <v>3900</v>
      </c>
      <c r="AI3435" s="121">
        <v>3000</v>
      </c>
    </row>
    <row r="3436" spans="1:35" s="121" customFormat="1">
      <c r="A3436" s="120"/>
      <c r="AE3436" s="121">
        <v>2800</v>
      </c>
      <c r="AF3436" s="121">
        <v>2100</v>
      </c>
      <c r="AG3436" s="121">
        <v>2500</v>
      </c>
      <c r="AH3436" s="121">
        <v>3700</v>
      </c>
      <c r="AI3436" s="121">
        <v>2450</v>
      </c>
    </row>
    <row r="3437" spans="1:35" s="121" customFormat="1">
      <c r="A3437" s="120"/>
      <c r="AE3437" s="121">
        <v>2500</v>
      </c>
      <c r="AF3437" s="121">
        <v>2100</v>
      </c>
      <c r="AG3437" s="121">
        <v>-99999999999</v>
      </c>
      <c r="AH3437" s="121">
        <v>2700</v>
      </c>
      <c r="AI3437" s="121">
        <v>2100</v>
      </c>
    </row>
    <row r="3438" spans="1:35" s="121" customFormat="1">
      <c r="A3438" s="120"/>
      <c r="AE3438" s="121">
        <v>3100</v>
      </c>
      <c r="AF3438" s="121">
        <v>2400</v>
      </c>
      <c r="AG3438" s="121">
        <v>2800</v>
      </c>
      <c r="AH3438" s="121">
        <v>3900</v>
      </c>
      <c r="AI3438" s="121">
        <v>2750</v>
      </c>
    </row>
    <row r="3439" spans="1:35" s="121" customFormat="1">
      <c r="A3439" s="120"/>
      <c r="AE3439" s="121">
        <v>3100</v>
      </c>
      <c r="AF3439" s="121">
        <v>2400</v>
      </c>
      <c r="AG3439" s="121">
        <v>2800</v>
      </c>
      <c r="AH3439" s="121">
        <v>4000</v>
      </c>
      <c r="AI3439" s="121">
        <v>2750</v>
      </c>
    </row>
    <row r="3440" spans="1:35" s="125" customFormat="1">
      <c r="A3440" s="124"/>
      <c r="AE3440" s="125">
        <v>16300</v>
      </c>
      <c r="AF3440" s="125">
        <v>17300</v>
      </c>
      <c r="AG3440" s="125">
        <v>16700</v>
      </c>
      <c r="AH3440" s="125">
        <v>15100</v>
      </c>
    </row>
    <row r="3441" spans="1:34" s="125" customFormat="1">
      <c r="A3441" s="124"/>
      <c r="AE3441" s="125">
        <v>16300</v>
      </c>
      <c r="AF3441" s="125">
        <v>17300</v>
      </c>
      <c r="AG3441" s="125">
        <v>16700</v>
      </c>
      <c r="AH3441" s="125">
        <v>15100</v>
      </c>
    </row>
    <row r="3442" spans="1:34" s="125" customFormat="1">
      <c r="A3442" s="124"/>
      <c r="AE3442" s="125">
        <v>16300</v>
      </c>
      <c r="AF3442" s="125">
        <v>17300</v>
      </c>
      <c r="AG3442" s="125">
        <v>16700</v>
      </c>
      <c r="AH3442" s="125">
        <v>15100</v>
      </c>
    </row>
    <row r="3443" spans="1:34" s="125" customFormat="1">
      <c r="A3443" s="124"/>
      <c r="AE3443" s="125">
        <v>16300</v>
      </c>
      <c r="AF3443" s="125">
        <v>17300</v>
      </c>
      <c r="AG3443" s="125">
        <v>16700</v>
      </c>
      <c r="AH3443" s="125">
        <v>15100</v>
      </c>
    </row>
    <row r="3444" spans="1:34" s="125" customFormat="1">
      <c r="A3444" s="124"/>
      <c r="AE3444" s="125">
        <v>16300</v>
      </c>
      <c r="AF3444" s="125">
        <v>17300</v>
      </c>
      <c r="AG3444" s="125">
        <v>16700</v>
      </c>
      <c r="AH3444" s="125">
        <v>15100</v>
      </c>
    </row>
    <row r="3445" spans="1:34" s="125" customFormat="1">
      <c r="A3445" s="124"/>
      <c r="AE3445" s="125">
        <v>16300</v>
      </c>
      <c r="AF3445" s="125">
        <v>17300</v>
      </c>
      <c r="AG3445" s="125">
        <v>16700</v>
      </c>
      <c r="AH3445" s="125">
        <v>15100</v>
      </c>
    </row>
    <row r="3446" spans="1:34" s="125" customFormat="1">
      <c r="A3446" s="124"/>
      <c r="AE3446" s="125">
        <v>16300</v>
      </c>
      <c r="AF3446" s="125">
        <v>17300</v>
      </c>
      <c r="AG3446" s="125">
        <v>16700</v>
      </c>
      <c r="AH3446" s="125">
        <v>15100</v>
      </c>
    </row>
    <row r="3447" spans="1:34" s="125" customFormat="1">
      <c r="A3447" s="124"/>
      <c r="AE3447" s="125">
        <v>16500</v>
      </c>
      <c r="AF3447" s="125">
        <v>17500</v>
      </c>
      <c r="AG3447" s="125">
        <v>17200</v>
      </c>
      <c r="AH3447" s="125">
        <v>15400</v>
      </c>
    </row>
    <row r="3448" spans="1:34" s="125" customFormat="1">
      <c r="A3448" s="124"/>
      <c r="AE3448" s="125">
        <v>16500</v>
      </c>
      <c r="AF3448" s="125">
        <v>17500</v>
      </c>
      <c r="AG3448" s="125">
        <v>17200</v>
      </c>
      <c r="AH3448" s="125">
        <v>15400</v>
      </c>
    </row>
    <row r="3449" spans="1:34" s="125" customFormat="1">
      <c r="A3449" s="124"/>
      <c r="AE3449" s="125">
        <v>17300</v>
      </c>
      <c r="AF3449" s="125">
        <v>18300</v>
      </c>
      <c r="AG3449" s="125">
        <v>18600</v>
      </c>
      <c r="AH3449" s="125">
        <v>15800</v>
      </c>
    </row>
    <row r="3450" spans="1:34" s="125" customFormat="1">
      <c r="A3450" s="124"/>
      <c r="AE3450" s="125">
        <v>16500</v>
      </c>
      <c r="AF3450" s="125">
        <v>17500</v>
      </c>
      <c r="AG3450" s="125">
        <v>17200</v>
      </c>
      <c r="AH3450" s="125">
        <v>15400</v>
      </c>
    </row>
    <row r="3451" spans="1:34" s="125" customFormat="1">
      <c r="A3451" s="124"/>
      <c r="AE3451" s="125">
        <v>16500</v>
      </c>
      <c r="AF3451" s="125">
        <v>17500</v>
      </c>
      <c r="AG3451" s="125">
        <v>17200</v>
      </c>
      <c r="AH3451" s="125">
        <v>15400</v>
      </c>
    </row>
    <row r="3452" spans="1:34" s="125" customFormat="1">
      <c r="A3452" s="124"/>
      <c r="AE3452" s="125">
        <v>16500</v>
      </c>
      <c r="AF3452" s="125">
        <v>17500</v>
      </c>
      <c r="AG3452" s="125">
        <v>17200</v>
      </c>
      <c r="AH3452" s="125">
        <v>15400</v>
      </c>
    </row>
    <row r="3453" spans="1:34" s="125" customFormat="1">
      <c r="A3453" s="124"/>
      <c r="AE3453" s="125">
        <v>16500</v>
      </c>
      <c r="AF3453" s="125">
        <v>17500</v>
      </c>
      <c r="AG3453" s="125">
        <v>17200</v>
      </c>
      <c r="AH3453" s="125">
        <v>15400</v>
      </c>
    </row>
    <row r="3454" spans="1:34" s="125" customFormat="1">
      <c r="A3454" s="124"/>
      <c r="AE3454" s="125">
        <v>16500</v>
      </c>
      <c r="AF3454" s="125">
        <v>17500</v>
      </c>
      <c r="AG3454" s="125">
        <v>17200</v>
      </c>
      <c r="AH3454" s="125">
        <v>15400</v>
      </c>
    </row>
    <row r="3455" spans="1:34" s="125" customFormat="1">
      <c r="A3455" s="124"/>
      <c r="AE3455" s="125">
        <v>16500</v>
      </c>
      <c r="AF3455" s="125">
        <v>17500</v>
      </c>
      <c r="AG3455" s="125">
        <v>17200</v>
      </c>
      <c r="AH3455" s="125">
        <v>15400</v>
      </c>
    </row>
    <row r="3456" spans="1:34" s="125" customFormat="1">
      <c r="A3456" s="124"/>
      <c r="AE3456" s="125">
        <v>16500</v>
      </c>
      <c r="AF3456" s="125">
        <v>17500</v>
      </c>
      <c r="AG3456" s="125">
        <v>17200</v>
      </c>
      <c r="AH3456" s="125">
        <v>15400</v>
      </c>
    </row>
    <row r="3457" spans="1:34" s="125" customFormat="1">
      <c r="A3457" s="124"/>
      <c r="AE3457" s="125">
        <v>16500</v>
      </c>
      <c r="AF3457" s="125">
        <v>17500</v>
      </c>
      <c r="AG3457" s="125">
        <v>17200</v>
      </c>
      <c r="AH3457" s="125">
        <v>15400</v>
      </c>
    </row>
    <row r="3458" spans="1:34" s="125" customFormat="1">
      <c r="A3458" s="124"/>
      <c r="AE3458" s="125">
        <v>16900</v>
      </c>
      <c r="AF3458" s="125">
        <v>17900</v>
      </c>
      <c r="AG3458" s="125">
        <v>18100</v>
      </c>
      <c r="AH3458" s="125">
        <v>15600</v>
      </c>
    </row>
    <row r="3459" spans="1:34" s="125" customFormat="1">
      <c r="A3459" s="124"/>
      <c r="AE3459" s="125">
        <v>16900</v>
      </c>
      <c r="AF3459" s="125">
        <v>17900</v>
      </c>
      <c r="AG3459" s="125">
        <v>18100</v>
      </c>
      <c r="AH3459" s="125">
        <v>15600</v>
      </c>
    </row>
    <row r="3460" spans="1:34" s="125" customFormat="1">
      <c r="A3460" s="124"/>
      <c r="AE3460" s="125">
        <v>16900</v>
      </c>
      <c r="AF3460" s="125">
        <v>17900</v>
      </c>
      <c r="AG3460" s="125">
        <v>18100</v>
      </c>
      <c r="AH3460" s="125">
        <v>15600</v>
      </c>
    </row>
    <row r="3461" spans="1:34" s="125" customFormat="1">
      <c r="A3461" s="124"/>
      <c r="AE3461" s="125">
        <v>16900</v>
      </c>
      <c r="AF3461" s="125">
        <v>17900</v>
      </c>
      <c r="AG3461" s="125">
        <v>18100</v>
      </c>
      <c r="AH3461" s="125">
        <v>15600</v>
      </c>
    </row>
    <row r="3462" spans="1:34" s="125" customFormat="1">
      <c r="A3462" s="124"/>
      <c r="AE3462" s="125">
        <v>16900</v>
      </c>
      <c r="AF3462" s="125">
        <v>17900</v>
      </c>
      <c r="AG3462" s="125">
        <v>18100</v>
      </c>
      <c r="AH3462" s="125">
        <v>15600</v>
      </c>
    </row>
    <row r="3463" spans="1:34" s="125" customFormat="1">
      <c r="A3463" s="124"/>
      <c r="AE3463" s="125">
        <v>16900</v>
      </c>
      <c r="AF3463" s="125">
        <v>17900</v>
      </c>
      <c r="AG3463" s="125">
        <v>18100</v>
      </c>
      <c r="AH3463" s="125">
        <v>15600</v>
      </c>
    </row>
    <row r="3464" spans="1:34" s="125" customFormat="1">
      <c r="A3464" s="124"/>
      <c r="AE3464" s="125">
        <v>17300</v>
      </c>
      <c r="AF3464" s="125">
        <v>18300</v>
      </c>
      <c r="AG3464" s="125">
        <v>18600</v>
      </c>
      <c r="AH3464" s="125">
        <v>15800</v>
      </c>
    </row>
    <row r="3465" spans="1:34" s="125" customFormat="1">
      <c r="A3465" s="124"/>
      <c r="AE3465" s="125">
        <v>17400</v>
      </c>
      <c r="AF3465" s="125">
        <v>18400</v>
      </c>
      <c r="AG3465" s="125">
        <v>18800</v>
      </c>
      <c r="AH3465" s="125">
        <v>16800</v>
      </c>
    </row>
    <row r="3466" spans="1:34" s="125" customFormat="1">
      <c r="A3466" s="124"/>
      <c r="AE3466" s="125">
        <v>17400</v>
      </c>
      <c r="AF3466" s="125">
        <v>18400</v>
      </c>
      <c r="AG3466" s="125">
        <v>18800</v>
      </c>
      <c r="AH3466" s="125">
        <v>16800</v>
      </c>
    </row>
    <row r="3467" spans="1:34" s="125" customFormat="1">
      <c r="A3467" s="124"/>
      <c r="AE3467" s="125">
        <v>18400</v>
      </c>
      <c r="AF3467" s="125">
        <v>19400</v>
      </c>
      <c r="AG3467" s="125">
        <v>19400</v>
      </c>
      <c r="AH3467" s="125">
        <v>17300</v>
      </c>
    </row>
    <row r="3468" spans="1:34" s="125" customFormat="1">
      <c r="A3468" s="124"/>
      <c r="AE3468" s="125">
        <v>18400</v>
      </c>
      <c r="AF3468" s="125">
        <v>19400</v>
      </c>
      <c r="AG3468" s="125">
        <v>19400</v>
      </c>
      <c r="AH3468" s="125">
        <v>17300</v>
      </c>
    </row>
    <row r="3469" spans="1:34" s="125" customFormat="1">
      <c r="A3469" s="124"/>
      <c r="AE3469" s="125">
        <v>20100</v>
      </c>
      <c r="AF3469" s="125">
        <v>21100</v>
      </c>
      <c r="AG3469" s="125">
        <v>22200</v>
      </c>
      <c r="AH3469" s="125">
        <v>18750</v>
      </c>
    </row>
    <row r="3470" spans="1:34" s="125" customFormat="1">
      <c r="A3470" s="124"/>
      <c r="AE3470" s="125">
        <v>20100</v>
      </c>
      <c r="AF3470" s="125">
        <v>21100</v>
      </c>
      <c r="AG3470" s="125">
        <v>22200</v>
      </c>
      <c r="AH3470" s="125">
        <v>18750</v>
      </c>
    </row>
    <row r="3471" spans="1:34" s="125" customFormat="1">
      <c r="A3471" s="124"/>
      <c r="AE3471" s="125">
        <v>16300</v>
      </c>
      <c r="AF3471" s="125">
        <v>17300</v>
      </c>
      <c r="AG3471" s="125">
        <v>16700</v>
      </c>
      <c r="AH3471" s="125">
        <v>15100</v>
      </c>
    </row>
    <row r="3472" spans="1:34" s="125" customFormat="1">
      <c r="A3472" s="124"/>
      <c r="AE3472" s="125">
        <v>16300</v>
      </c>
      <c r="AF3472" s="125">
        <v>17300</v>
      </c>
      <c r="AG3472" s="125">
        <v>16700</v>
      </c>
      <c r="AH3472" s="125">
        <v>15100</v>
      </c>
    </row>
    <row r="3473" spans="1:34" s="125" customFormat="1">
      <c r="A3473" s="124"/>
      <c r="AE3473" s="125">
        <v>16300</v>
      </c>
      <c r="AF3473" s="125">
        <v>17300</v>
      </c>
      <c r="AG3473" s="125">
        <v>16700</v>
      </c>
      <c r="AH3473" s="125">
        <v>15100</v>
      </c>
    </row>
    <row r="3474" spans="1:34" s="125" customFormat="1">
      <c r="A3474" s="124"/>
      <c r="AE3474" s="125">
        <v>16300</v>
      </c>
      <c r="AF3474" s="125">
        <v>17300</v>
      </c>
      <c r="AG3474" s="125">
        <v>16700</v>
      </c>
      <c r="AH3474" s="125">
        <v>15100</v>
      </c>
    </row>
    <row r="3475" spans="1:34" s="125" customFormat="1">
      <c r="A3475" s="124"/>
      <c r="AE3475" s="125">
        <v>16300</v>
      </c>
      <c r="AF3475" s="125">
        <v>17300</v>
      </c>
      <c r="AG3475" s="125">
        <v>16700</v>
      </c>
      <c r="AH3475" s="125">
        <v>15100</v>
      </c>
    </row>
    <row r="3476" spans="1:34" s="125" customFormat="1">
      <c r="A3476" s="124"/>
      <c r="AE3476" s="125">
        <v>16300</v>
      </c>
      <c r="AF3476" s="125">
        <v>17300</v>
      </c>
      <c r="AG3476" s="125">
        <v>16700</v>
      </c>
      <c r="AH3476" s="125">
        <v>15100</v>
      </c>
    </row>
    <row r="3477" spans="1:34" s="125" customFormat="1">
      <c r="A3477" s="124"/>
      <c r="AE3477" s="125">
        <v>16300</v>
      </c>
      <c r="AF3477" s="125">
        <v>17300</v>
      </c>
      <c r="AG3477" s="125">
        <v>16700</v>
      </c>
      <c r="AH3477" s="125">
        <v>15100</v>
      </c>
    </row>
    <row r="3478" spans="1:34" s="125" customFormat="1">
      <c r="A3478" s="124"/>
      <c r="AE3478" s="125">
        <v>16500</v>
      </c>
      <c r="AF3478" s="125">
        <v>17500</v>
      </c>
      <c r="AG3478" s="125">
        <v>17200</v>
      </c>
      <c r="AH3478" s="125">
        <v>15400</v>
      </c>
    </row>
    <row r="3479" spans="1:34" s="125" customFormat="1">
      <c r="A3479" s="124"/>
      <c r="AE3479" s="125">
        <v>16500</v>
      </c>
      <c r="AF3479" s="125">
        <v>17500</v>
      </c>
      <c r="AG3479" s="125">
        <v>17200</v>
      </c>
      <c r="AH3479" s="125">
        <v>15400</v>
      </c>
    </row>
    <row r="3480" spans="1:34" s="125" customFormat="1">
      <c r="A3480" s="124"/>
      <c r="AE3480" s="125">
        <v>20100</v>
      </c>
      <c r="AF3480" s="125">
        <v>21100</v>
      </c>
      <c r="AG3480" s="125">
        <v>22200</v>
      </c>
      <c r="AH3480" s="125">
        <v>18750</v>
      </c>
    </row>
    <row r="3481" spans="1:34" s="125" customFormat="1">
      <c r="A3481" s="124"/>
      <c r="AE3481" s="125">
        <v>16500</v>
      </c>
      <c r="AF3481" s="125">
        <v>17500</v>
      </c>
      <c r="AG3481" s="125">
        <v>17200</v>
      </c>
      <c r="AH3481" s="125">
        <v>15400</v>
      </c>
    </row>
    <row r="3482" spans="1:34" s="125" customFormat="1">
      <c r="A3482" s="124"/>
      <c r="AE3482" s="125">
        <v>16500</v>
      </c>
      <c r="AF3482" s="125">
        <v>17500</v>
      </c>
      <c r="AG3482" s="125">
        <v>17200</v>
      </c>
      <c r="AH3482" s="125">
        <v>15400</v>
      </c>
    </row>
    <row r="3483" spans="1:34" s="125" customFormat="1">
      <c r="A3483" s="124"/>
      <c r="AE3483" s="125">
        <v>16500</v>
      </c>
      <c r="AF3483" s="125">
        <v>17500</v>
      </c>
      <c r="AG3483" s="125">
        <v>17200</v>
      </c>
      <c r="AH3483" s="125">
        <v>15400</v>
      </c>
    </row>
    <row r="3484" spans="1:34" s="125" customFormat="1">
      <c r="A3484" s="124"/>
      <c r="AE3484" s="125">
        <v>16900</v>
      </c>
      <c r="AF3484" s="125">
        <v>17900</v>
      </c>
      <c r="AG3484" s="125">
        <v>18100</v>
      </c>
      <c r="AH3484" s="125">
        <v>15600</v>
      </c>
    </row>
    <row r="3485" spans="1:34" s="125" customFormat="1">
      <c r="A3485" s="124"/>
      <c r="AE3485" s="125">
        <v>16900</v>
      </c>
      <c r="AF3485" s="125">
        <v>17900</v>
      </c>
      <c r="AG3485" s="125">
        <v>18100</v>
      </c>
      <c r="AH3485" s="125">
        <v>15600</v>
      </c>
    </row>
    <row r="3486" spans="1:34" s="125" customFormat="1">
      <c r="A3486" s="124"/>
      <c r="AE3486" s="125">
        <v>16500</v>
      </c>
      <c r="AF3486" s="125">
        <v>17500</v>
      </c>
      <c r="AG3486" s="125">
        <v>17200</v>
      </c>
      <c r="AH3486" s="125">
        <v>15400</v>
      </c>
    </row>
    <row r="3487" spans="1:34" s="125" customFormat="1">
      <c r="A3487" s="124"/>
      <c r="AE3487" s="125">
        <v>16500</v>
      </c>
      <c r="AF3487" s="125">
        <v>17500</v>
      </c>
      <c r="AG3487" s="125">
        <v>17200</v>
      </c>
      <c r="AH3487" s="125">
        <v>15400</v>
      </c>
    </row>
    <row r="3488" spans="1:34" s="125" customFormat="1">
      <c r="A3488" s="124"/>
      <c r="AE3488" s="125">
        <v>16500</v>
      </c>
      <c r="AF3488" s="125">
        <v>17500</v>
      </c>
      <c r="AG3488" s="125">
        <v>17200</v>
      </c>
      <c r="AH3488" s="125">
        <v>15400</v>
      </c>
    </row>
    <row r="3489" spans="1:34" s="125" customFormat="1">
      <c r="A3489" s="124"/>
      <c r="AE3489" s="125">
        <v>16300</v>
      </c>
      <c r="AF3489" s="125">
        <v>17300</v>
      </c>
      <c r="AG3489" s="125">
        <v>16700</v>
      </c>
      <c r="AH3489" s="125">
        <v>15100</v>
      </c>
    </row>
    <row r="3490" spans="1:34" s="125" customFormat="1">
      <c r="A3490" s="124"/>
      <c r="AE3490" s="125">
        <v>16300</v>
      </c>
      <c r="AF3490" s="125">
        <v>17300</v>
      </c>
      <c r="AG3490" s="125">
        <v>16700</v>
      </c>
      <c r="AH3490" s="125">
        <v>15100</v>
      </c>
    </row>
    <row r="3491" spans="1:34" s="125" customFormat="1">
      <c r="A3491" s="124"/>
      <c r="AE3491" s="125">
        <v>16500</v>
      </c>
      <c r="AF3491" s="125">
        <v>17500</v>
      </c>
      <c r="AG3491" s="125">
        <v>17200</v>
      </c>
      <c r="AH3491" s="125">
        <v>15400</v>
      </c>
    </row>
    <row r="3492" spans="1:34" s="125" customFormat="1">
      <c r="A3492" s="124"/>
      <c r="AE3492" s="125">
        <v>16300</v>
      </c>
      <c r="AF3492" s="125">
        <v>17300</v>
      </c>
      <c r="AG3492" s="125">
        <v>16700</v>
      </c>
      <c r="AH3492" s="125">
        <v>15100</v>
      </c>
    </row>
    <row r="3493" spans="1:34" s="125" customFormat="1">
      <c r="A3493" s="124"/>
      <c r="AE3493" s="125">
        <v>16300</v>
      </c>
      <c r="AF3493" s="125">
        <v>17300</v>
      </c>
      <c r="AG3493" s="125">
        <v>16700</v>
      </c>
      <c r="AH3493" s="125">
        <v>15100</v>
      </c>
    </row>
    <row r="3494" spans="1:34" s="125" customFormat="1">
      <c r="A3494" s="124"/>
      <c r="AE3494" s="125">
        <v>16300</v>
      </c>
      <c r="AF3494" s="125">
        <v>17300</v>
      </c>
      <c r="AG3494" s="125">
        <v>16700</v>
      </c>
      <c r="AH3494" s="125">
        <v>15400</v>
      </c>
    </row>
    <row r="3495" spans="1:34" s="125" customFormat="1">
      <c r="A3495" s="124"/>
      <c r="AE3495" s="125">
        <v>16500</v>
      </c>
      <c r="AF3495" s="125">
        <v>17500</v>
      </c>
      <c r="AG3495" s="125">
        <v>16700</v>
      </c>
      <c r="AH3495" s="125">
        <v>15400</v>
      </c>
    </row>
    <row r="3496" spans="1:34" s="125" customFormat="1">
      <c r="A3496" s="124"/>
      <c r="AE3496" s="125">
        <v>-99999999999</v>
      </c>
      <c r="AF3496" s="125">
        <v>-99999999999</v>
      </c>
      <c r="AG3496" s="125">
        <v>-99999999999</v>
      </c>
      <c r="AH3496" s="125">
        <v>-99999999999</v>
      </c>
    </row>
    <row r="3497" spans="1:34" s="125" customFormat="1">
      <c r="A3497" s="124"/>
      <c r="AE3497" s="125">
        <v>16900</v>
      </c>
      <c r="AF3497" s="125">
        <v>17900</v>
      </c>
      <c r="AG3497" s="125">
        <v>18100</v>
      </c>
      <c r="AH3497" s="125">
        <v>15600</v>
      </c>
    </row>
    <row r="3498" spans="1:34" s="125" customFormat="1">
      <c r="A3498" s="124"/>
      <c r="AE3498" s="125">
        <v>16500</v>
      </c>
      <c r="AF3498" s="125">
        <v>17500</v>
      </c>
      <c r="AG3498" s="125">
        <v>17200</v>
      </c>
      <c r="AH3498" s="125">
        <v>15400</v>
      </c>
    </row>
    <row r="3499" spans="1:34" s="125" customFormat="1">
      <c r="A3499" s="124"/>
      <c r="AE3499" s="125">
        <v>16500</v>
      </c>
      <c r="AF3499" s="125">
        <v>17500</v>
      </c>
      <c r="AG3499" s="125">
        <v>17200</v>
      </c>
      <c r="AH3499" s="125">
        <v>15400</v>
      </c>
    </row>
    <row r="3500" spans="1:34" s="125" customFormat="1">
      <c r="A3500" s="124"/>
      <c r="AE3500" s="125">
        <v>16900</v>
      </c>
      <c r="AF3500" s="125">
        <v>17900</v>
      </c>
      <c r="AG3500" s="125">
        <v>18100</v>
      </c>
      <c r="AH3500" s="125">
        <v>15600</v>
      </c>
    </row>
    <row r="3501" spans="1:34" s="125" customFormat="1">
      <c r="A3501" s="124"/>
      <c r="AE3501" s="125">
        <v>16500</v>
      </c>
      <c r="AF3501" s="125">
        <v>17500</v>
      </c>
      <c r="AG3501" s="125">
        <v>17200</v>
      </c>
      <c r="AH3501" s="125">
        <v>15400</v>
      </c>
    </row>
    <row r="3502" spans="1:34" s="125" customFormat="1">
      <c r="A3502" s="124"/>
      <c r="AE3502" s="125">
        <v>16500</v>
      </c>
      <c r="AF3502" s="125">
        <v>17500</v>
      </c>
      <c r="AG3502" s="125">
        <v>17200</v>
      </c>
      <c r="AH3502" s="125">
        <v>15400</v>
      </c>
    </row>
    <row r="3503" spans="1:34" s="125" customFormat="1">
      <c r="A3503" s="124"/>
      <c r="AE3503" s="125">
        <v>16900</v>
      </c>
      <c r="AF3503" s="125">
        <v>17900</v>
      </c>
      <c r="AG3503" s="125">
        <v>18100</v>
      </c>
      <c r="AH3503" s="125">
        <v>15600</v>
      </c>
    </row>
    <row r="3504" spans="1:34" s="125" customFormat="1">
      <c r="A3504" s="124"/>
      <c r="AE3504" s="125">
        <v>17600</v>
      </c>
      <c r="AF3504" s="125">
        <v>18600</v>
      </c>
      <c r="AG3504" s="125">
        <v>19200</v>
      </c>
      <c r="AH3504" s="125">
        <v>16500</v>
      </c>
    </row>
    <row r="3505" spans="1:34" s="125" customFormat="1">
      <c r="A3505" s="124"/>
      <c r="AE3505" s="125">
        <v>17400</v>
      </c>
      <c r="AF3505" s="125">
        <v>18400</v>
      </c>
      <c r="AG3505" s="125">
        <v>18800</v>
      </c>
      <c r="AH3505" s="125">
        <v>16800</v>
      </c>
    </row>
    <row r="3506" spans="1:34" s="125" customFormat="1">
      <c r="A3506" s="124"/>
      <c r="AE3506" s="125">
        <v>17400</v>
      </c>
      <c r="AF3506" s="125">
        <v>18400</v>
      </c>
      <c r="AG3506" s="125">
        <v>18800</v>
      </c>
      <c r="AH3506" s="125">
        <v>16800</v>
      </c>
    </row>
    <row r="3507" spans="1:34" s="125" customFormat="1">
      <c r="A3507" s="124"/>
      <c r="AE3507" s="125">
        <v>16900</v>
      </c>
      <c r="AF3507" s="125">
        <v>17900</v>
      </c>
      <c r="AG3507" s="125">
        <v>18100</v>
      </c>
      <c r="AH3507" s="125">
        <v>15600</v>
      </c>
    </row>
    <row r="3508" spans="1:34" s="125" customFormat="1">
      <c r="A3508" s="124"/>
      <c r="AE3508" s="125">
        <v>18300</v>
      </c>
      <c r="AF3508" s="125">
        <v>-99999999999</v>
      </c>
      <c r="AG3508" s="125">
        <v>19200</v>
      </c>
      <c r="AH3508" s="125">
        <v>17200</v>
      </c>
    </row>
    <row r="3509" spans="1:34" s="125" customFormat="1">
      <c r="A3509" s="124"/>
      <c r="AE3509" s="125">
        <v>16500</v>
      </c>
      <c r="AF3509" s="125">
        <v>17500</v>
      </c>
      <c r="AG3509" s="125">
        <v>17200</v>
      </c>
      <c r="AH3509" s="125">
        <v>15400</v>
      </c>
    </row>
    <row r="3510" spans="1:34" s="125" customFormat="1">
      <c r="A3510" s="124"/>
      <c r="AE3510" s="125">
        <v>16900</v>
      </c>
      <c r="AF3510" s="125">
        <v>17900</v>
      </c>
      <c r="AG3510" s="125">
        <v>18100</v>
      </c>
      <c r="AH3510" s="125">
        <v>15600</v>
      </c>
    </row>
    <row r="3511" spans="1:34" s="125" customFormat="1">
      <c r="A3511" s="124"/>
      <c r="AE3511" s="125">
        <v>16500</v>
      </c>
      <c r="AF3511" s="125">
        <v>17500</v>
      </c>
      <c r="AG3511" s="125">
        <v>17200</v>
      </c>
      <c r="AH3511" s="125">
        <v>15400</v>
      </c>
    </row>
    <row r="3512" spans="1:34" s="125" customFormat="1">
      <c r="A3512" s="124"/>
      <c r="AE3512" s="125">
        <v>16900</v>
      </c>
      <c r="AF3512" s="125">
        <v>17900</v>
      </c>
      <c r="AG3512" s="125">
        <v>18100</v>
      </c>
      <c r="AH3512" s="125">
        <v>15600</v>
      </c>
    </row>
    <row r="3513" spans="1:34" s="125" customFormat="1">
      <c r="A3513" s="124"/>
      <c r="AE3513" s="125">
        <v>16500</v>
      </c>
      <c r="AF3513" s="125">
        <v>17500</v>
      </c>
      <c r="AG3513" s="125">
        <v>17200</v>
      </c>
      <c r="AH3513" s="125">
        <v>15400</v>
      </c>
    </row>
    <row r="3514" spans="1:34" s="125" customFormat="1">
      <c r="A3514" s="124"/>
      <c r="AE3514" s="125">
        <v>16900</v>
      </c>
      <c r="AF3514" s="125">
        <v>17900</v>
      </c>
      <c r="AG3514" s="125">
        <v>18100</v>
      </c>
      <c r="AH3514" s="125">
        <v>15600</v>
      </c>
    </row>
    <row r="3515" spans="1:34" s="125" customFormat="1">
      <c r="A3515" s="124"/>
      <c r="AE3515" s="125">
        <v>16500</v>
      </c>
      <c r="AF3515" s="125">
        <v>17500</v>
      </c>
      <c r="AG3515" s="125">
        <v>17200</v>
      </c>
      <c r="AH3515" s="125">
        <v>15400</v>
      </c>
    </row>
    <row r="3516" spans="1:34" s="125" customFormat="1">
      <c r="A3516" s="124"/>
      <c r="AE3516" s="125">
        <v>16900</v>
      </c>
      <c r="AF3516" s="125">
        <v>17900</v>
      </c>
      <c r="AG3516" s="125">
        <v>18100</v>
      </c>
      <c r="AH3516" s="125">
        <v>15600</v>
      </c>
    </row>
    <row r="3517" spans="1:34" s="125" customFormat="1">
      <c r="A3517" s="124"/>
      <c r="AE3517" s="125">
        <v>16500</v>
      </c>
      <c r="AF3517" s="125">
        <v>17500</v>
      </c>
      <c r="AG3517" s="125">
        <v>17200</v>
      </c>
      <c r="AH3517" s="125">
        <v>15400</v>
      </c>
    </row>
    <row r="3518" spans="1:34" s="125" customFormat="1">
      <c r="A3518" s="124"/>
      <c r="AE3518" s="125">
        <v>16900</v>
      </c>
      <c r="AF3518" s="125">
        <v>17900</v>
      </c>
      <c r="AG3518" s="125">
        <v>18100</v>
      </c>
      <c r="AH3518" s="125">
        <v>15600</v>
      </c>
    </row>
    <row r="3519" spans="1:34" s="125" customFormat="1">
      <c r="A3519" s="124"/>
      <c r="AE3519" s="125">
        <v>16500</v>
      </c>
      <c r="AF3519" s="125">
        <v>17500</v>
      </c>
      <c r="AG3519" s="125">
        <v>17200</v>
      </c>
      <c r="AH3519" s="125">
        <v>15400</v>
      </c>
    </row>
    <row r="3520" spans="1:34" s="125" customFormat="1">
      <c r="A3520" s="124"/>
      <c r="AE3520" s="125">
        <v>16900</v>
      </c>
      <c r="AF3520" s="125">
        <v>17900</v>
      </c>
      <c r="AG3520" s="125">
        <v>18100</v>
      </c>
      <c r="AH3520" s="125">
        <v>15600</v>
      </c>
    </row>
    <row r="3521" spans="1:34" s="125" customFormat="1">
      <c r="A3521" s="124"/>
      <c r="AE3521" s="125">
        <v>-99999999999</v>
      </c>
      <c r="AF3521" s="125">
        <v>-99999999999</v>
      </c>
      <c r="AG3521" s="125">
        <v>-99999999999</v>
      </c>
      <c r="AH3521" s="125">
        <v>-99999999999</v>
      </c>
    </row>
    <row r="3522" spans="1:34" s="125" customFormat="1">
      <c r="A3522" s="124"/>
      <c r="AE3522" s="125">
        <v>-99999999999</v>
      </c>
      <c r="AF3522" s="125">
        <v>-99999999999</v>
      </c>
      <c r="AG3522" s="125">
        <v>-99999999999</v>
      </c>
      <c r="AH3522" s="125">
        <v>-99999999999</v>
      </c>
    </row>
    <row r="3523" spans="1:34" s="125" customFormat="1">
      <c r="A3523" s="124"/>
      <c r="AE3523" s="125">
        <v>16500</v>
      </c>
      <c r="AF3523" s="125">
        <v>17500</v>
      </c>
      <c r="AG3523" s="125">
        <v>17200</v>
      </c>
      <c r="AH3523" s="125">
        <v>15400</v>
      </c>
    </row>
    <row r="3524" spans="1:34" s="125" customFormat="1">
      <c r="A3524" s="124"/>
      <c r="AE3524" s="125">
        <v>16500</v>
      </c>
      <c r="AF3524" s="125">
        <v>17500</v>
      </c>
      <c r="AG3524" s="125">
        <v>17200</v>
      </c>
      <c r="AH3524" s="125">
        <v>15400</v>
      </c>
    </row>
    <row r="3525" spans="1:34" s="125" customFormat="1">
      <c r="A3525" s="124"/>
      <c r="AE3525" s="125">
        <v>16500</v>
      </c>
      <c r="AF3525" s="125">
        <v>17500</v>
      </c>
      <c r="AG3525" s="125">
        <v>17200</v>
      </c>
      <c r="AH3525" s="125">
        <v>15400</v>
      </c>
    </row>
    <row r="3526" spans="1:34" s="125" customFormat="1">
      <c r="A3526" s="124"/>
      <c r="AE3526" s="125">
        <v>16500</v>
      </c>
      <c r="AF3526" s="125">
        <v>17500</v>
      </c>
      <c r="AG3526" s="125">
        <v>17200</v>
      </c>
      <c r="AH3526" s="125">
        <v>15400</v>
      </c>
    </row>
    <row r="3527" spans="1:34" s="125" customFormat="1">
      <c r="A3527" s="124"/>
      <c r="AE3527" s="125">
        <v>16500</v>
      </c>
      <c r="AF3527" s="125">
        <v>17500</v>
      </c>
      <c r="AG3527" s="125">
        <v>17200</v>
      </c>
      <c r="AH3527" s="125">
        <v>15400</v>
      </c>
    </row>
    <row r="3528" spans="1:34" s="125" customFormat="1">
      <c r="A3528" s="124"/>
      <c r="AE3528" s="125">
        <v>16500</v>
      </c>
      <c r="AF3528" s="125">
        <v>17500</v>
      </c>
      <c r="AG3528" s="125">
        <v>17200</v>
      </c>
      <c r="AH3528" s="125">
        <v>15400</v>
      </c>
    </row>
    <row r="3529" spans="1:34" s="125" customFormat="1">
      <c r="A3529" s="124"/>
      <c r="AE3529" s="125">
        <v>17900</v>
      </c>
      <c r="AF3529" s="125">
        <v>18900</v>
      </c>
      <c r="AG3529" s="125">
        <v>19200</v>
      </c>
      <c r="AH3529" s="125">
        <v>16500</v>
      </c>
    </row>
    <row r="3530" spans="1:34" s="125" customFormat="1">
      <c r="A3530" s="124"/>
      <c r="AE3530" s="125">
        <v>17600</v>
      </c>
      <c r="AF3530" s="125">
        <v>18600</v>
      </c>
      <c r="AG3530" s="125">
        <v>19200</v>
      </c>
      <c r="AH3530" s="125">
        <v>16500</v>
      </c>
    </row>
    <row r="3531" spans="1:34" s="125" customFormat="1">
      <c r="A3531" s="124"/>
      <c r="AE3531" s="125">
        <v>2600</v>
      </c>
      <c r="AF3531" s="125">
        <v>3000</v>
      </c>
      <c r="AG3531" s="125">
        <v>3000</v>
      </c>
      <c r="AH3531" s="125">
        <v>2300</v>
      </c>
    </row>
    <row r="3532" spans="1:34" s="125" customFormat="1">
      <c r="A3532" s="124"/>
      <c r="AE3532" s="125">
        <v>3350</v>
      </c>
      <c r="AF3532" s="125">
        <v>3650</v>
      </c>
      <c r="AG3532" s="125">
        <v>3900</v>
      </c>
      <c r="AH3532" s="125">
        <v>3250</v>
      </c>
    </row>
    <row r="3533" spans="1:34" s="125" customFormat="1">
      <c r="A3533" s="124"/>
      <c r="AE3533" s="125">
        <v>4100</v>
      </c>
      <c r="AF3533" s="125">
        <v>4500</v>
      </c>
      <c r="AG3533" s="125">
        <v>-99999999999</v>
      </c>
      <c r="AH3533" s="125">
        <v>3750</v>
      </c>
    </row>
    <row r="3534" spans="1:34" s="125" customFormat="1">
      <c r="A3534" s="124"/>
      <c r="AE3534" s="125">
        <v>3720</v>
      </c>
      <c r="AF3534" s="125">
        <v>4070</v>
      </c>
      <c r="AG3534" s="125">
        <v>3900</v>
      </c>
      <c r="AH3534" s="125">
        <v>3530</v>
      </c>
    </row>
    <row r="3535" spans="1:34" s="125" customFormat="1">
      <c r="A3535" s="124"/>
      <c r="AE3535" s="125">
        <v>3350</v>
      </c>
      <c r="AF3535" s="125">
        <v>3650</v>
      </c>
      <c r="AG3535" s="125">
        <v>3900</v>
      </c>
      <c r="AH3535" s="125">
        <v>3250</v>
      </c>
    </row>
    <row r="3536" spans="1:34" s="125" customFormat="1">
      <c r="A3536" s="124"/>
      <c r="AE3536" s="125">
        <v>2600</v>
      </c>
      <c r="AF3536" s="125">
        <v>3000</v>
      </c>
      <c r="AG3536" s="125">
        <v>3000</v>
      </c>
      <c r="AH3536" s="125">
        <v>2300</v>
      </c>
    </row>
    <row r="3537" spans="1:34" s="125" customFormat="1">
      <c r="A3537" s="124"/>
      <c r="AE3537" s="125">
        <v>4000</v>
      </c>
      <c r="AF3537" s="125">
        <v>4400</v>
      </c>
      <c r="AG3537" s="125">
        <v>-99999999999</v>
      </c>
      <c r="AH3537" s="125">
        <v>4000</v>
      </c>
    </row>
    <row r="3538" spans="1:34" s="125" customFormat="1">
      <c r="A3538" s="124"/>
      <c r="AE3538" s="125">
        <v>3950</v>
      </c>
      <c r="AF3538" s="125">
        <v>4350</v>
      </c>
      <c r="AG3538" s="125">
        <v>4100</v>
      </c>
      <c r="AH3538" s="125">
        <v>3780</v>
      </c>
    </row>
    <row r="3539" spans="1:34" s="125" customFormat="1">
      <c r="A3539" s="124"/>
      <c r="AE3539" s="125">
        <v>3950</v>
      </c>
      <c r="AF3539" s="125">
        <v>4350</v>
      </c>
      <c r="AG3539" s="125">
        <v>4100</v>
      </c>
      <c r="AH3539" s="125">
        <v>3780</v>
      </c>
    </row>
    <row r="3540" spans="1:34" s="125" customFormat="1">
      <c r="A3540" s="124"/>
      <c r="AE3540" s="125">
        <v>2500</v>
      </c>
      <c r="AF3540" s="125">
        <v>2900</v>
      </c>
      <c r="AG3540" s="125">
        <v>3800</v>
      </c>
      <c r="AH3540" s="125">
        <v>2950</v>
      </c>
    </row>
    <row r="3541" spans="1:34" s="125" customFormat="1">
      <c r="A3541" s="124"/>
      <c r="AE3541" s="125">
        <v>2500</v>
      </c>
      <c r="AF3541" s="125">
        <v>2900</v>
      </c>
      <c r="AG3541" s="125">
        <v>3900</v>
      </c>
      <c r="AH3541" s="125">
        <v>3000</v>
      </c>
    </row>
    <row r="3542" spans="1:34" s="125" customFormat="1">
      <c r="A3542" s="124"/>
      <c r="AE3542" s="125">
        <v>2500</v>
      </c>
      <c r="AF3542" s="125">
        <v>2900</v>
      </c>
      <c r="AG3542" s="125">
        <v>3900</v>
      </c>
      <c r="AH3542" s="125">
        <v>3000</v>
      </c>
    </row>
    <row r="3543" spans="1:34" s="125" customFormat="1">
      <c r="A3543" s="124"/>
      <c r="AE3543" s="125">
        <v>2100</v>
      </c>
      <c r="AF3543" s="125">
        <v>2500</v>
      </c>
      <c r="AG3543" s="125">
        <v>3700</v>
      </c>
      <c r="AH3543" s="125">
        <v>2450</v>
      </c>
    </row>
    <row r="3544" spans="1:34" s="125" customFormat="1">
      <c r="A3544" s="124"/>
      <c r="AE3544" s="125">
        <v>2100</v>
      </c>
      <c r="AF3544" s="125">
        <v>-99999999999</v>
      </c>
      <c r="AG3544" s="125">
        <v>2700</v>
      </c>
      <c r="AH3544" s="125">
        <v>2100</v>
      </c>
    </row>
    <row r="3545" spans="1:34" s="125" customFormat="1">
      <c r="A3545" s="124"/>
      <c r="AE3545" s="125">
        <v>2400</v>
      </c>
      <c r="AF3545" s="125">
        <v>2800</v>
      </c>
      <c r="AG3545" s="125">
        <v>3900</v>
      </c>
      <c r="AH3545" s="125">
        <v>2750</v>
      </c>
    </row>
    <row r="3546" spans="1:34" s="125" customFormat="1">
      <c r="A3546" s="124"/>
      <c r="AE3546" s="125">
        <v>2400</v>
      </c>
      <c r="AF3546" s="125">
        <v>2800</v>
      </c>
      <c r="AG3546" s="125">
        <v>4000</v>
      </c>
      <c r="AH3546" s="125">
        <v>2750</v>
      </c>
    </row>
    <row r="3547" spans="1:34" s="119" customFormat="1">
      <c r="A3547" s="126"/>
      <c r="AE3547" s="119">
        <v>17300</v>
      </c>
      <c r="AF3547" s="119">
        <v>16700</v>
      </c>
      <c r="AG3547" s="119">
        <v>15100</v>
      </c>
    </row>
    <row r="3548" spans="1:34" s="119" customFormat="1">
      <c r="A3548" s="126"/>
      <c r="AE3548" s="119">
        <v>17300</v>
      </c>
      <c r="AF3548" s="119">
        <v>16700</v>
      </c>
      <c r="AG3548" s="119">
        <v>15100</v>
      </c>
    </row>
    <row r="3549" spans="1:34" s="119" customFormat="1">
      <c r="A3549" s="126"/>
      <c r="AE3549" s="119">
        <v>17300</v>
      </c>
      <c r="AF3549" s="119">
        <v>16700</v>
      </c>
      <c r="AG3549" s="119">
        <v>15100</v>
      </c>
    </row>
    <row r="3550" spans="1:34" s="119" customFormat="1">
      <c r="A3550" s="126"/>
      <c r="AE3550" s="119">
        <v>17300</v>
      </c>
      <c r="AF3550" s="119">
        <v>16700</v>
      </c>
      <c r="AG3550" s="119">
        <v>15100</v>
      </c>
    </row>
    <row r="3551" spans="1:34" s="119" customFormat="1">
      <c r="A3551" s="126"/>
      <c r="AE3551" s="119">
        <v>17300</v>
      </c>
      <c r="AF3551" s="119">
        <v>16700</v>
      </c>
      <c r="AG3551" s="119">
        <v>15100</v>
      </c>
    </row>
    <row r="3552" spans="1:34" s="119" customFormat="1">
      <c r="A3552" s="126"/>
      <c r="AE3552" s="119">
        <v>17300</v>
      </c>
      <c r="AF3552" s="119">
        <v>16700</v>
      </c>
      <c r="AG3552" s="119">
        <v>15100</v>
      </c>
    </row>
    <row r="3553" spans="1:33" s="119" customFormat="1">
      <c r="A3553" s="126"/>
      <c r="AE3553" s="119">
        <v>17300</v>
      </c>
      <c r="AF3553" s="119">
        <v>16700</v>
      </c>
      <c r="AG3553" s="119">
        <v>15100</v>
      </c>
    </row>
    <row r="3554" spans="1:33" s="119" customFormat="1">
      <c r="A3554" s="126"/>
      <c r="AE3554" s="119">
        <v>17500</v>
      </c>
      <c r="AF3554" s="119">
        <v>17200</v>
      </c>
      <c r="AG3554" s="119">
        <v>15400</v>
      </c>
    </row>
    <row r="3555" spans="1:33" s="119" customFormat="1">
      <c r="A3555" s="126"/>
      <c r="AE3555" s="119">
        <v>17500</v>
      </c>
      <c r="AF3555" s="119">
        <v>17200</v>
      </c>
      <c r="AG3555" s="119">
        <v>15400</v>
      </c>
    </row>
    <row r="3556" spans="1:33" s="119" customFormat="1">
      <c r="A3556" s="126"/>
      <c r="AE3556" s="119">
        <v>18300</v>
      </c>
      <c r="AF3556" s="119">
        <v>18600</v>
      </c>
      <c r="AG3556" s="119">
        <v>15800</v>
      </c>
    </row>
    <row r="3557" spans="1:33" s="119" customFormat="1">
      <c r="A3557" s="126"/>
      <c r="AE3557" s="119">
        <v>17500</v>
      </c>
      <c r="AF3557" s="119">
        <v>17200</v>
      </c>
      <c r="AG3557" s="119">
        <v>15400</v>
      </c>
    </row>
    <row r="3558" spans="1:33" s="119" customFormat="1">
      <c r="A3558" s="126"/>
      <c r="AE3558" s="119">
        <v>17500</v>
      </c>
      <c r="AF3558" s="119">
        <v>17200</v>
      </c>
      <c r="AG3558" s="119">
        <v>15400</v>
      </c>
    </row>
    <row r="3559" spans="1:33" s="119" customFormat="1">
      <c r="A3559" s="126"/>
      <c r="AE3559" s="119">
        <v>17500</v>
      </c>
      <c r="AF3559" s="119">
        <v>17200</v>
      </c>
      <c r="AG3559" s="119">
        <v>15400</v>
      </c>
    </row>
    <row r="3560" spans="1:33" s="119" customFormat="1">
      <c r="A3560" s="126"/>
      <c r="AE3560" s="119">
        <v>17500</v>
      </c>
      <c r="AF3560" s="119">
        <v>17200</v>
      </c>
      <c r="AG3560" s="119">
        <v>15400</v>
      </c>
    </row>
    <row r="3561" spans="1:33" s="119" customFormat="1">
      <c r="A3561" s="126"/>
      <c r="AE3561" s="119">
        <v>17500</v>
      </c>
      <c r="AF3561" s="119">
        <v>17200</v>
      </c>
      <c r="AG3561" s="119">
        <v>15400</v>
      </c>
    </row>
    <row r="3562" spans="1:33" s="119" customFormat="1">
      <c r="A3562" s="126"/>
      <c r="AE3562" s="119">
        <v>17500</v>
      </c>
      <c r="AF3562" s="119">
        <v>17200</v>
      </c>
      <c r="AG3562" s="119">
        <v>15400</v>
      </c>
    </row>
    <row r="3563" spans="1:33" s="119" customFormat="1">
      <c r="A3563" s="126"/>
      <c r="AE3563" s="119">
        <v>17500</v>
      </c>
      <c r="AF3563" s="119">
        <v>17200</v>
      </c>
      <c r="AG3563" s="119">
        <v>15400</v>
      </c>
    </row>
    <row r="3564" spans="1:33" s="119" customFormat="1">
      <c r="A3564" s="126"/>
      <c r="AE3564" s="119">
        <v>17500</v>
      </c>
      <c r="AF3564" s="119">
        <v>17200</v>
      </c>
      <c r="AG3564" s="119">
        <v>15400</v>
      </c>
    </row>
    <row r="3565" spans="1:33" s="119" customFormat="1">
      <c r="A3565" s="126"/>
      <c r="AE3565" s="119">
        <v>17900</v>
      </c>
      <c r="AF3565" s="119">
        <v>18100</v>
      </c>
      <c r="AG3565" s="119">
        <v>15600</v>
      </c>
    </row>
    <row r="3566" spans="1:33" s="119" customFormat="1">
      <c r="A3566" s="126"/>
      <c r="AE3566" s="119">
        <v>17900</v>
      </c>
      <c r="AF3566" s="119">
        <v>18100</v>
      </c>
      <c r="AG3566" s="119">
        <v>15600</v>
      </c>
    </row>
    <row r="3567" spans="1:33" s="119" customFormat="1">
      <c r="A3567" s="126"/>
      <c r="AE3567" s="119">
        <v>17900</v>
      </c>
      <c r="AF3567" s="119">
        <v>18100</v>
      </c>
      <c r="AG3567" s="119">
        <v>15600</v>
      </c>
    </row>
    <row r="3568" spans="1:33" s="119" customFormat="1">
      <c r="A3568" s="126"/>
      <c r="AE3568" s="119">
        <v>17900</v>
      </c>
      <c r="AF3568" s="119">
        <v>18100</v>
      </c>
      <c r="AG3568" s="119">
        <v>15600</v>
      </c>
    </row>
    <row r="3569" spans="1:33" s="119" customFormat="1">
      <c r="A3569" s="126"/>
      <c r="AE3569" s="119">
        <v>17900</v>
      </c>
      <c r="AF3569" s="119">
        <v>18100</v>
      </c>
      <c r="AG3569" s="119">
        <v>15600</v>
      </c>
    </row>
    <row r="3570" spans="1:33" s="119" customFormat="1">
      <c r="A3570" s="126"/>
      <c r="AE3570" s="119">
        <v>17900</v>
      </c>
      <c r="AF3570" s="119">
        <v>18100</v>
      </c>
      <c r="AG3570" s="119">
        <v>15600</v>
      </c>
    </row>
    <row r="3571" spans="1:33" s="119" customFormat="1">
      <c r="A3571" s="126"/>
      <c r="AE3571" s="119">
        <v>18300</v>
      </c>
      <c r="AF3571" s="119">
        <v>18600</v>
      </c>
      <c r="AG3571" s="119">
        <v>15800</v>
      </c>
    </row>
    <row r="3572" spans="1:33" s="119" customFormat="1">
      <c r="A3572" s="126"/>
      <c r="AE3572" s="119">
        <v>18400</v>
      </c>
      <c r="AF3572" s="119">
        <v>18800</v>
      </c>
      <c r="AG3572" s="119">
        <v>16800</v>
      </c>
    </row>
    <row r="3573" spans="1:33" s="119" customFormat="1">
      <c r="A3573" s="126"/>
      <c r="AE3573" s="119">
        <v>18400</v>
      </c>
      <c r="AF3573" s="119">
        <v>18800</v>
      </c>
      <c r="AG3573" s="119">
        <v>16800</v>
      </c>
    </row>
    <row r="3574" spans="1:33" s="119" customFormat="1">
      <c r="A3574" s="126"/>
      <c r="AE3574" s="119">
        <v>19400</v>
      </c>
      <c r="AF3574" s="119">
        <v>19400</v>
      </c>
      <c r="AG3574" s="119">
        <v>17300</v>
      </c>
    </row>
    <row r="3575" spans="1:33" s="119" customFormat="1">
      <c r="A3575" s="126"/>
      <c r="AE3575" s="119">
        <v>19400</v>
      </c>
      <c r="AF3575" s="119">
        <v>19400</v>
      </c>
      <c r="AG3575" s="119">
        <v>17300</v>
      </c>
    </row>
    <row r="3576" spans="1:33" s="119" customFormat="1">
      <c r="A3576" s="126"/>
      <c r="AE3576" s="119">
        <v>21100</v>
      </c>
      <c r="AF3576" s="119">
        <v>22200</v>
      </c>
      <c r="AG3576" s="119">
        <v>18750</v>
      </c>
    </row>
    <row r="3577" spans="1:33" s="119" customFormat="1">
      <c r="A3577" s="126"/>
      <c r="AE3577" s="119">
        <v>21100</v>
      </c>
      <c r="AF3577" s="119">
        <v>22200</v>
      </c>
      <c r="AG3577" s="119">
        <v>18750</v>
      </c>
    </row>
    <row r="3578" spans="1:33" s="119" customFormat="1">
      <c r="A3578" s="126"/>
      <c r="AE3578" s="119">
        <v>17300</v>
      </c>
      <c r="AF3578" s="119">
        <v>16700</v>
      </c>
      <c r="AG3578" s="119">
        <v>15100</v>
      </c>
    </row>
    <row r="3579" spans="1:33" s="119" customFormat="1">
      <c r="A3579" s="126"/>
      <c r="AE3579" s="119">
        <v>17300</v>
      </c>
      <c r="AF3579" s="119">
        <v>16700</v>
      </c>
      <c r="AG3579" s="119">
        <v>15100</v>
      </c>
    </row>
    <row r="3580" spans="1:33" s="119" customFormat="1">
      <c r="A3580" s="126"/>
      <c r="AE3580" s="119">
        <v>17300</v>
      </c>
      <c r="AF3580" s="119">
        <v>16700</v>
      </c>
      <c r="AG3580" s="119">
        <v>15100</v>
      </c>
    </row>
    <row r="3581" spans="1:33" s="119" customFormat="1">
      <c r="A3581" s="126"/>
      <c r="AE3581" s="119">
        <v>17300</v>
      </c>
      <c r="AF3581" s="119">
        <v>16700</v>
      </c>
      <c r="AG3581" s="119">
        <v>15100</v>
      </c>
    </row>
    <row r="3582" spans="1:33" s="119" customFormat="1">
      <c r="A3582" s="126"/>
      <c r="AE3582" s="119">
        <v>17300</v>
      </c>
      <c r="AF3582" s="119">
        <v>16700</v>
      </c>
      <c r="AG3582" s="119">
        <v>15100</v>
      </c>
    </row>
    <row r="3583" spans="1:33" s="119" customFormat="1">
      <c r="A3583" s="126"/>
      <c r="AE3583" s="119">
        <v>17300</v>
      </c>
      <c r="AF3583" s="119">
        <v>16700</v>
      </c>
      <c r="AG3583" s="119">
        <v>15100</v>
      </c>
    </row>
    <row r="3584" spans="1:33" s="119" customFormat="1">
      <c r="A3584" s="126"/>
      <c r="AE3584" s="119">
        <v>17300</v>
      </c>
      <c r="AF3584" s="119">
        <v>16700</v>
      </c>
      <c r="AG3584" s="119">
        <v>15100</v>
      </c>
    </row>
    <row r="3585" spans="1:33" s="119" customFormat="1">
      <c r="A3585" s="126"/>
      <c r="AE3585" s="119">
        <v>17500</v>
      </c>
      <c r="AF3585" s="119">
        <v>17200</v>
      </c>
      <c r="AG3585" s="119">
        <v>15400</v>
      </c>
    </row>
    <row r="3586" spans="1:33" s="119" customFormat="1">
      <c r="A3586" s="126"/>
      <c r="AE3586" s="119">
        <v>17500</v>
      </c>
      <c r="AF3586" s="119">
        <v>17200</v>
      </c>
      <c r="AG3586" s="119">
        <v>15400</v>
      </c>
    </row>
    <row r="3587" spans="1:33" s="119" customFormat="1">
      <c r="A3587" s="126"/>
      <c r="AE3587" s="119">
        <v>21100</v>
      </c>
      <c r="AF3587" s="119">
        <v>22200</v>
      </c>
      <c r="AG3587" s="119">
        <v>18750</v>
      </c>
    </row>
    <row r="3588" spans="1:33" s="119" customFormat="1">
      <c r="A3588" s="126"/>
      <c r="AE3588" s="119">
        <v>17500</v>
      </c>
      <c r="AF3588" s="119">
        <v>17200</v>
      </c>
      <c r="AG3588" s="119">
        <v>15400</v>
      </c>
    </row>
    <row r="3589" spans="1:33" s="119" customFormat="1">
      <c r="A3589" s="126"/>
      <c r="AE3589" s="119">
        <v>17500</v>
      </c>
      <c r="AF3589" s="119">
        <v>17200</v>
      </c>
      <c r="AG3589" s="119">
        <v>15400</v>
      </c>
    </row>
    <row r="3590" spans="1:33" s="119" customFormat="1">
      <c r="A3590" s="126"/>
      <c r="AE3590" s="119">
        <v>17500</v>
      </c>
      <c r="AF3590" s="119">
        <v>17200</v>
      </c>
      <c r="AG3590" s="119">
        <v>15400</v>
      </c>
    </row>
    <row r="3591" spans="1:33" s="119" customFormat="1">
      <c r="A3591" s="126"/>
      <c r="AE3591" s="119">
        <v>17900</v>
      </c>
      <c r="AF3591" s="119">
        <v>18100</v>
      </c>
      <c r="AG3591" s="119">
        <v>15600</v>
      </c>
    </row>
    <row r="3592" spans="1:33" s="119" customFormat="1">
      <c r="A3592" s="126"/>
      <c r="AE3592" s="119">
        <v>17900</v>
      </c>
      <c r="AF3592" s="119">
        <v>18100</v>
      </c>
      <c r="AG3592" s="119">
        <v>15600</v>
      </c>
    </row>
    <row r="3593" spans="1:33" s="119" customFormat="1">
      <c r="A3593" s="126"/>
      <c r="AE3593" s="119">
        <v>17500</v>
      </c>
      <c r="AF3593" s="119">
        <v>17200</v>
      </c>
      <c r="AG3593" s="119">
        <v>15400</v>
      </c>
    </row>
    <row r="3594" spans="1:33" s="119" customFormat="1">
      <c r="A3594" s="126"/>
      <c r="AE3594" s="119">
        <v>17500</v>
      </c>
      <c r="AF3594" s="119">
        <v>17200</v>
      </c>
      <c r="AG3594" s="119">
        <v>15400</v>
      </c>
    </row>
    <row r="3595" spans="1:33" s="119" customFormat="1">
      <c r="A3595" s="126"/>
      <c r="AE3595" s="119">
        <v>17500</v>
      </c>
      <c r="AF3595" s="119">
        <v>17200</v>
      </c>
      <c r="AG3595" s="119">
        <v>15400</v>
      </c>
    </row>
    <row r="3596" spans="1:33" s="119" customFormat="1">
      <c r="A3596" s="126"/>
      <c r="AE3596" s="119">
        <v>17300</v>
      </c>
      <c r="AF3596" s="119">
        <v>16700</v>
      </c>
      <c r="AG3596" s="119">
        <v>15100</v>
      </c>
    </row>
    <row r="3597" spans="1:33" s="119" customFormat="1">
      <c r="A3597" s="126"/>
      <c r="AE3597" s="119">
        <v>17300</v>
      </c>
      <c r="AF3597" s="119">
        <v>16700</v>
      </c>
      <c r="AG3597" s="119">
        <v>15100</v>
      </c>
    </row>
    <row r="3598" spans="1:33" s="119" customFormat="1">
      <c r="A3598" s="126"/>
      <c r="AE3598" s="119">
        <v>17500</v>
      </c>
      <c r="AF3598" s="119">
        <v>17200</v>
      </c>
      <c r="AG3598" s="119">
        <v>15400</v>
      </c>
    </row>
    <row r="3599" spans="1:33" s="119" customFormat="1">
      <c r="A3599" s="126"/>
      <c r="AE3599" s="119">
        <v>17300</v>
      </c>
      <c r="AF3599" s="119">
        <v>16700</v>
      </c>
      <c r="AG3599" s="119">
        <v>15100</v>
      </c>
    </row>
    <row r="3600" spans="1:33" s="119" customFormat="1">
      <c r="A3600" s="126"/>
      <c r="AE3600" s="119">
        <v>17300</v>
      </c>
      <c r="AF3600" s="119">
        <v>16700</v>
      </c>
      <c r="AG3600" s="119">
        <v>15100</v>
      </c>
    </row>
    <row r="3601" spans="1:33" s="119" customFormat="1">
      <c r="A3601" s="126"/>
      <c r="AE3601" s="119">
        <v>17300</v>
      </c>
      <c r="AF3601" s="119">
        <v>16700</v>
      </c>
      <c r="AG3601" s="119">
        <v>15400</v>
      </c>
    </row>
    <row r="3602" spans="1:33" s="119" customFormat="1">
      <c r="A3602" s="126"/>
      <c r="AE3602" s="119">
        <v>17500</v>
      </c>
      <c r="AF3602" s="119">
        <v>16700</v>
      </c>
      <c r="AG3602" s="119">
        <v>15400</v>
      </c>
    </row>
    <row r="3603" spans="1:33" s="119" customFormat="1">
      <c r="A3603" s="126"/>
      <c r="AE3603" s="119">
        <v>-99999999999</v>
      </c>
      <c r="AF3603" s="119">
        <v>-99999999999</v>
      </c>
      <c r="AG3603" s="119">
        <v>-99999999999</v>
      </c>
    </row>
    <row r="3604" spans="1:33" s="119" customFormat="1">
      <c r="A3604" s="126"/>
      <c r="AE3604" s="119">
        <v>17900</v>
      </c>
      <c r="AF3604" s="119">
        <v>18100</v>
      </c>
      <c r="AG3604" s="119">
        <v>15600</v>
      </c>
    </row>
    <row r="3605" spans="1:33" s="119" customFormat="1">
      <c r="A3605" s="126"/>
      <c r="AE3605" s="119">
        <v>17500</v>
      </c>
      <c r="AF3605" s="119">
        <v>17200</v>
      </c>
      <c r="AG3605" s="119">
        <v>15400</v>
      </c>
    </row>
    <row r="3606" spans="1:33" s="119" customFormat="1">
      <c r="A3606" s="126"/>
      <c r="AE3606" s="119">
        <v>17500</v>
      </c>
      <c r="AF3606" s="119">
        <v>17200</v>
      </c>
      <c r="AG3606" s="119">
        <v>15400</v>
      </c>
    </row>
    <row r="3607" spans="1:33" s="119" customFormat="1">
      <c r="A3607" s="126"/>
      <c r="AE3607" s="119">
        <v>17900</v>
      </c>
      <c r="AF3607" s="119">
        <v>18100</v>
      </c>
      <c r="AG3607" s="119">
        <v>15600</v>
      </c>
    </row>
    <row r="3608" spans="1:33" s="119" customFormat="1">
      <c r="A3608" s="126"/>
      <c r="AE3608" s="119">
        <v>17500</v>
      </c>
      <c r="AF3608" s="119">
        <v>17200</v>
      </c>
      <c r="AG3608" s="119">
        <v>15400</v>
      </c>
    </row>
    <row r="3609" spans="1:33" s="119" customFormat="1">
      <c r="A3609" s="126"/>
      <c r="AE3609" s="119">
        <v>17500</v>
      </c>
      <c r="AF3609" s="119">
        <v>17200</v>
      </c>
      <c r="AG3609" s="119">
        <v>15400</v>
      </c>
    </row>
    <row r="3610" spans="1:33" s="119" customFormat="1">
      <c r="A3610" s="126"/>
      <c r="AE3610" s="119">
        <v>17900</v>
      </c>
      <c r="AF3610" s="119">
        <v>18100</v>
      </c>
      <c r="AG3610" s="119">
        <v>15600</v>
      </c>
    </row>
    <row r="3611" spans="1:33" s="119" customFormat="1">
      <c r="A3611" s="126"/>
      <c r="AE3611" s="119">
        <v>18600</v>
      </c>
      <c r="AF3611" s="119">
        <v>19200</v>
      </c>
      <c r="AG3611" s="119">
        <v>16500</v>
      </c>
    </row>
    <row r="3612" spans="1:33" s="119" customFormat="1">
      <c r="A3612" s="126"/>
      <c r="AE3612" s="119">
        <v>18400</v>
      </c>
      <c r="AF3612" s="119">
        <v>18800</v>
      </c>
      <c r="AG3612" s="119">
        <v>16800</v>
      </c>
    </row>
    <row r="3613" spans="1:33" s="119" customFormat="1">
      <c r="A3613" s="126"/>
      <c r="AE3613" s="119">
        <v>18400</v>
      </c>
      <c r="AF3613" s="119">
        <v>18800</v>
      </c>
      <c r="AG3613" s="119">
        <v>16800</v>
      </c>
    </row>
    <row r="3614" spans="1:33" s="119" customFormat="1">
      <c r="A3614" s="126"/>
      <c r="AE3614" s="119">
        <v>17900</v>
      </c>
      <c r="AF3614" s="119">
        <v>18100</v>
      </c>
      <c r="AG3614" s="119">
        <v>15600</v>
      </c>
    </row>
    <row r="3615" spans="1:33" s="119" customFormat="1">
      <c r="A3615" s="126"/>
      <c r="AE3615" s="119">
        <v>-99999999999</v>
      </c>
      <c r="AF3615" s="119">
        <v>19200</v>
      </c>
      <c r="AG3615" s="119">
        <v>17200</v>
      </c>
    </row>
    <row r="3616" spans="1:33" s="119" customFormat="1">
      <c r="A3616" s="126"/>
      <c r="AE3616" s="119">
        <v>17500</v>
      </c>
      <c r="AF3616" s="119">
        <v>17200</v>
      </c>
      <c r="AG3616" s="119">
        <v>15400</v>
      </c>
    </row>
    <row r="3617" spans="1:33" s="119" customFormat="1">
      <c r="A3617" s="126"/>
      <c r="AE3617" s="119">
        <v>17900</v>
      </c>
      <c r="AF3617" s="119">
        <v>18100</v>
      </c>
      <c r="AG3617" s="119">
        <v>15600</v>
      </c>
    </row>
    <row r="3618" spans="1:33" s="119" customFormat="1">
      <c r="A3618" s="126"/>
      <c r="AE3618" s="119">
        <v>17500</v>
      </c>
      <c r="AF3618" s="119">
        <v>17200</v>
      </c>
      <c r="AG3618" s="119">
        <v>15400</v>
      </c>
    </row>
    <row r="3619" spans="1:33" s="119" customFormat="1">
      <c r="A3619" s="126"/>
      <c r="AE3619" s="119">
        <v>17900</v>
      </c>
      <c r="AF3619" s="119">
        <v>18100</v>
      </c>
      <c r="AG3619" s="119">
        <v>15600</v>
      </c>
    </row>
    <row r="3620" spans="1:33" s="119" customFormat="1">
      <c r="A3620" s="126"/>
      <c r="AE3620" s="119">
        <v>17500</v>
      </c>
      <c r="AF3620" s="119">
        <v>17200</v>
      </c>
      <c r="AG3620" s="119">
        <v>15400</v>
      </c>
    </row>
    <row r="3621" spans="1:33" s="119" customFormat="1">
      <c r="A3621" s="126"/>
      <c r="AE3621" s="119">
        <v>17900</v>
      </c>
      <c r="AF3621" s="119">
        <v>18100</v>
      </c>
      <c r="AG3621" s="119">
        <v>15600</v>
      </c>
    </row>
    <row r="3622" spans="1:33" s="119" customFormat="1">
      <c r="A3622" s="126"/>
      <c r="AE3622" s="119">
        <v>17500</v>
      </c>
      <c r="AF3622" s="119">
        <v>17200</v>
      </c>
      <c r="AG3622" s="119">
        <v>15400</v>
      </c>
    </row>
    <row r="3623" spans="1:33" s="119" customFormat="1">
      <c r="A3623" s="126"/>
      <c r="AE3623" s="119">
        <v>17900</v>
      </c>
      <c r="AF3623" s="119">
        <v>18100</v>
      </c>
      <c r="AG3623" s="119">
        <v>15600</v>
      </c>
    </row>
    <row r="3624" spans="1:33" s="119" customFormat="1">
      <c r="A3624" s="126"/>
      <c r="AE3624" s="119">
        <v>17500</v>
      </c>
      <c r="AF3624" s="119">
        <v>17200</v>
      </c>
      <c r="AG3624" s="119">
        <v>15400</v>
      </c>
    </row>
    <row r="3625" spans="1:33" s="119" customFormat="1">
      <c r="A3625" s="126"/>
      <c r="AE3625" s="119">
        <v>17900</v>
      </c>
      <c r="AF3625" s="119">
        <v>18100</v>
      </c>
      <c r="AG3625" s="119">
        <v>15600</v>
      </c>
    </row>
    <row r="3626" spans="1:33" s="119" customFormat="1">
      <c r="A3626" s="126"/>
      <c r="AE3626" s="119">
        <v>17500</v>
      </c>
      <c r="AF3626" s="119">
        <v>17200</v>
      </c>
      <c r="AG3626" s="119">
        <v>15400</v>
      </c>
    </row>
    <row r="3627" spans="1:33" s="119" customFormat="1">
      <c r="A3627" s="126"/>
      <c r="AE3627" s="119">
        <v>17900</v>
      </c>
      <c r="AF3627" s="119">
        <v>18100</v>
      </c>
      <c r="AG3627" s="119">
        <v>15600</v>
      </c>
    </row>
    <row r="3628" spans="1:33" s="119" customFormat="1">
      <c r="A3628" s="126"/>
      <c r="AE3628" s="119">
        <v>-99999999999</v>
      </c>
      <c r="AF3628" s="119">
        <v>-99999999999</v>
      </c>
      <c r="AG3628" s="119">
        <v>-99999999999</v>
      </c>
    </row>
    <row r="3629" spans="1:33" s="119" customFormat="1">
      <c r="A3629" s="126"/>
      <c r="AE3629" s="119">
        <v>-99999999999</v>
      </c>
      <c r="AF3629" s="119">
        <v>-99999999999</v>
      </c>
      <c r="AG3629" s="119">
        <v>-99999999999</v>
      </c>
    </row>
    <row r="3630" spans="1:33" s="119" customFormat="1">
      <c r="A3630" s="126"/>
      <c r="AE3630" s="119">
        <v>17500</v>
      </c>
      <c r="AF3630" s="119">
        <v>17200</v>
      </c>
      <c r="AG3630" s="119">
        <v>15400</v>
      </c>
    </row>
    <row r="3631" spans="1:33" s="119" customFormat="1">
      <c r="A3631" s="126"/>
      <c r="AE3631" s="119">
        <v>17500</v>
      </c>
      <c r="AF3631" s="119">
        <v>17200</v>
      </c>
      <c r="AG3631" s="119">
        <v>15400</v>
      </c>
    </row>
    <row r="3632" spans="1:33" s="119" customFormat="1">
      <c r="A3632" s="126"/>
      <c r="AE3632" s="119">
        <v>17500</v>
      </c>
      <c r="AF3632" s="119">
        <v>17200</v>
      </c>
      <c r="AG3632" s="119">
        <v>15400</v>
      </c>
    </row>
    <row r="3633" spans="1:33" s="119" customFormat="1">
      <c r="A3633" s="126"/>
      <c r="AE3633" s="119">
        <v>17500</v>
      </c>
      <c r="AF3633" s="119">
        <v>17200</v>
      </c>
      <c r="AG3633" s="119">
        <v>15400</v>
      </c>
    </row>
    <row r="3634" spans="1:33" s="119" customFormat="1">
      <c r="A3634" s="126"/>
      <c r="AE3634" s="119">
        <v>17500</v>
      </c>
      <c r="AF3634" s="119">
        <v>17200</v>
      </c>
      <c r="AG3634" s="119">
        <v>15400</v>
      </c>
    </row>
    <row r="3635" spans="1:33" s="119" customFormat="1">
      <c r="A3635" s="126"/>
      <c r="AE3635" s="119">
        <v>17500</v>
      </c>
      <c r="AF3635" s="119">
        <v>17200</v>
      </c>
      <c r="AG3635" s="119">
        <v>15400</v>
      </c>
    </row>
    <row r="3636" spans="1:33" s="119" customFormat="1">
      <c r="A3636" s="126"/>
      <c r="AE3636" s="119">
        <v>18900</v>
      </c>
      <c r="AF3636" s="119">
        <v>19200</v>
      </c>
      <c r="AG3636" s="119">
        <v>16500</v>
      </c>
    </row>
    <row r="3637" spans="1:33" s="119" customFormat="1">
      <c r="A3637" s="126"/>
      <c r="AE3637" s="119">
        <v>18600</v>
      </c>
      <c r="AF3637" s="119">
        <v>19200</v>
      </c>
      <c r="AG3637" s="119">
        <v>16500</v>
      </c>
    </row>
    <row r="3638" spans="1:33" s="119" customFormat="1">
      <c r="A3638" s="126"/>
      <c r="AE3638" s="119">
        <v>3000</v>
      </c>
      <c r="AF3638" s="119">
        <v>3000</v>
      </c>
      <c r="AG3638" s="119">
        <v>2300</v>
      </c>
    </row>
    <row r="3639" spans="1:33" s="119" customFormat="1">
      <c r="A3639" s="126"/>
      <c r="AE3639" s="119">
        <v>3650</v>
      </c>
      <c r="AF3639" s="119">
        <v>3900</v>
      </c>
      <c r="AG3639" s="119">
        <v>3250</v>
      </c>
    </row>
    <row r="3640" spans="1:33" s="119" customFormat="1">
      <c r="A3640" s="126"/>
      <c r="AE3640" s="119">
        <v>4500</v>
      </c>
      <c r="AF3640" s="119">
        <v>-99999999999</v>
      </c>
      <c r="AG3640" s="119">
        <v>3750</v>
      </c>
    </row>
    <row r="3641" spans="1:33" s="119" customFormat="1">
      <c r="A3641" s="126"/>
      <c r="AE3641" s="119">
        <v>4070</v>
      </c>
      <c r="AF3641" s="119">
        <v>3900</v>
      </c>
      <c r="AG3641" s="119">
        <v>3530</v>
      </c>
    </row>
    <row r="3642" spans="1:33" s="119" customFormat="1">
      <c r="A3642" s="126"/>
      <c r="AE3642" s="119">
        <v>3650</v>
      </c>
      <c r="AF3642" s="119">
        <v>3900</v>
      </c>
      <c r="AG3642" s="119">
        <v>3250</v>
      </c>
    </row>
    <row r="3643" spans="1:33" s="119" customFormat="1">
      <c r="A3643" s="126"/>
      <c r="AE3643" s="119">
        <v>3000</v>
      </c>
      <c r="AF3643" s="119">
        <v>3000</v>
      </c>
      <c r="AG3643" s="119">
        <v>2300</v>
      </c>
    </row>
    <row r="3644" spans="1:33" s="119" customFormat="1">
      <c r="A3644" s="126"/>
      <c r="AE3644" s="119">
        <v>4400</v>
      </c>
      <c r="AF3644" s="119">
        <v>-99999999999</v>
      </c>
      <c r="AG3644" s="119">
        <v>4000</v>
      </c>
    </row>
    <row r="3645" spans="1:33" s="119" customFormat="1">
      <c r="A3645" s="126"/>
      <c r="AE3645" s="119">
        <v>4350</v>
      </c>
      <c r="AF3645" s="119">
        <v>4100</v>
      </c>
      <c r="AG3645" s="119">
        <v>3780</v>
      </c>
    </row>
    <row r="3646" spans="1:33" s="119" customFormat="1">
      <c r="A3646" s="126"/>
      <c r="AE3646" s="119">
        <v>4350</v>
      </c>
      <c r="AF3646" s="119">
        <v>4100</v>
      </c>
      <c r="AG3646" s="119">
        <v>3780</v>
      </c>
    </row>
    <row r="3647" spans="1:33" s="119" customFormat="1">
      <c r="A3647" s="126"/>
      <c r="AE3647" s="119">
        <v>2900</v>
      </c>
      <c r="AF3647" s="119">
        <v>3800</v>
      </c>
      <c r="AG3647" s="119">
        <v>2950</v>
      </c>
    </row>
    <row r="3648" spans="1:33" s="119" customFormat="1">
      <c r="A3648" s="126"/>
      <c r="AE3648" s="119">
        <v>2900</v>
      </c>
      <c r="AF3648" s="119">
        <v>3900</v>
      </c>
      <c r="AG3648" s="119">
        <v>3000</v>
      </c>
    </row>
    <row r="3649" spans="1:33" s="119" customFormat="1">
      <c r="A3649" s="126"/>
      <c r="AE3649" s="119">
        <v>2900</v>
      </c>
      <c r="AF3649" s="119">
        <v>3900</v>
      </c>
      <c r="AG3649" s="119">
        <v>3000</v>
      </c>
    </row>
    <row r="3650" spans="1:33" s="119" customFormat="1">
      <c r="A3650" s="126"/>
      <c r="AE3650" s="119">
        <v>2500</v>
      </c>
      <c r="AF3650" s="119">
        <v>3700</v>
      </c>
      <c r="AG3650" s="119">
        <v>2450</v>
      </c>
    </row>
    <row r="3651" spans="1:33" s="119" customFormat="1">
      <c r="A3651" s="126"/>
      <c r="AE3651" s="119">
        <v>-99999999999</v>
      </c>
      <c r="AF3651" s="119">
        <v>2700</v>
      </c>
      <c r="AG3651" s="119">
        <v>2100</v>
      </c>
    </row>
    <row r="3652" spans="1:33" s="119" customFormat="1">
      <c r="A3652" s="126"/>
      <c r="AE3652" s="119">
        <v>2800</v>
      </c>
      <c r="AF3652" s="119">
        <v>3900</v>
      </c>
      <c r="AG3652" s="119">
        <v>2750</v>
      </c>
    </row>
    <row r="3653" spans="1:33" s="119" customFormat="1">
      <c r="A3653" s="126"/>
      <c r="AE3653" s="119">
        <v>2800</v>
      </c>
      <c r="AF3653" s="119">
        <v>4000</v>
      </c>
      <c r="AG3653" s="119">
        <v>2750</v>
      </c>
    </row>
    <row r="3654" spans="1:33" s="128" customFormat="1">
      <c r="A3654" s="127"/>
      <c r="AE3654" s="128">
        <v>16700</v>
      </c>
      <c r="AF3654" s="128">
        <v>15100</v>
      </c>
    </row>
    <row r="3655" spans="1:33" s="128" customFormat="1">
      <c r="A3655" s="127"/>
      <c r="AE3655" s="128">
        <v>16700</v>
      </c>
      <c r="AF3655" s="128">
        <v>15100</v>
      </c>
    </row>
    <row r="3656" spans="1:33" s="128" customFormat="1">
      <c r="A3656" s="127"/>
      <c r="AE3656" s="128">
        <v>16700</v>
      </c>
      <c r="AF3656" s="128">
        <v>15100</v>
      </c>
    </row>
    <row r="3657" spans="1:33" s="128" customFormat="1">
      <c r="A3657" s="127"/>
      <c r="AE3657" s="128">
        <v>16700</v>
      </c>
      <c r="AF3657" s="128">
        <v>15100</v>
      </c>
    </row>
    <row r="3658" spans="1:33" s="128" customFormat="1">
      <c r="A3658" s="127"/>
      <c r="AE3658" s="128">
        <v>16700</v>
      </c>
      <c r="AF3658" s="128">
        <v>15100</v>
      </c>
    </row>
    <row r="3659" spans="1:33" s="128" customFormat="1">
      <c r="A3659" s="127"/>
      <c r="AE3659" s="128">
        <v>16700</v>
      </c>
      <c r="AF3659" s="128">
        <v>15100</v>
      </c>
    </row>
    <row r="3660" spans="1:33" s="128" customFormat="1">
      <c r="A3660" s="127"/>
      <c r="AE3660" s="128">
        <v>16700</v>
      </c>
      <c r="AF3660" s="128">
        <v>15100</v>
      </c>
    </row>
    <row r="3661" spans="1:33" s="128" customFormat="1">
      <c r="A3661" s="127"/>
      <c r="AE3661" s="128">
        <v>17200</v>
      </c>
      <c r="AF3661" s="128">
        <v>15400</v>
      </c>
    </row>
    <row r="3662" spans="1:33" s="128" customFormat="1">
      <c r="A3662" s="127"/>
      <c r="AE3662" s="128">
        <v>17200</v>
      </c>
      <c r="AF3662" s="128">
        <v>15400</v>
      </c>
    </row>
    <row r="3663" spans="1:33" s="128" customFormat="1">
      <c r="A3663" s="127"/>
      <c r="AE3663" s="128">
        <v>18600</v>
      </c>
      <c r="AF3663" s="128">
        <v>15800</v>
      </c>
    </row>
    <row r="3664" spans="1:33" s="128" customFormat="1">
      <c r="A3664" s="127"/>
      <c r="AE3664" s="128">
        <v>17200</v>
      </c>
      <c r="AF3664" s="128">
        <v>15400</v>
      </c>
    </row>
    <row r="3665" spans="1:32" s="128" customFormat="1">
      <c r="A3665" s="127"/>
      <c r="AE3665" s="128">
        <v>17200</v>
      </c>
      <c r="AF3665" s="128">
        <v>15400</v>
      </c>
    </row>
    <row r="3666" spans="1:32" s="128" customFormat="1">
      <c r="A3666" s="127"/>
      <c r="AE3666" s="128">
        <v>17200</v>
      </c>
      <c r="AF3666" s="128">
        <v>15400</v>
      </c>
    </row>
    <row r="3667" spans="1:32" s="128" customFormat="1">
      <c r="A3667" s="127"/>
      <c r="AE3667" s="128">
        <v>17200</v>
      </c>
      <c r="AF3667" s="128">
        <v>15400</v>
      </c>
    </row>
    <row r="3668" spans="1:32" s="128" customFormat="1">
      <c r="A3668" s="127"/>
      <c r="AE3668" s="128">
        <v>17200</v>
      </c>
      <c r="AF3668" s="128">
        <v>15400</v>
      </c>
    </row>
    <row r="3669" spans="1:32" s="128" customFormat="1">
      <c r="A3669" s="127"/>
      <c r="AE3669" s="128">
        <v>17200</v>
      </c>
      <c r="AF3669" s="128">
        <v>15400</v>
      </c>
    </row>
    <row r="3670" spans="1:32" s="128" customFormat="1">
      <c r="A3670" s="127"/>
      <c r="AE3670" s="128">
        <v>17200</v>
      </c>
      <c r="AF3670" s="128">
        <v>15400</v>
      </c>
    </row>
    <row r="3671" spans="1:32" s="128" customFormat="1">
      <c r="A3671" s="127"/>
      <c r="AE3671" s="128">
        <v>17200</v>
      </c>
      <c r="AF3671" s="128">
        <v>15400</v>
      </c>
    </row>
    <row r="3672" spans="1:32" s="128" customFormat="1">
      <c r="A3672" s="127"/>
      <c r="AE3672" s="128">
        <v>18100</v>
      </c>
      <c r="AF3672" s="128">
        <v>15600</v>
      </c>
    </row>
    <row r="3673" spans="1:32" s="128" customFormat="1">
      <c r="A3673" s="127"/>
      <c r="AE3673" s="128">
        <v>18100</v>
      </c>
      <c r="AF3673" s="128">
        <v>15600</v>
      </c>
    </row>
    <row r="3674" spans="1:32" s="128" customFormat="1">
      <c r="A3674" s="127"/>
      <c r="AE3674" s="128">
        <v>18100</v>
      </c>
      <c r="AF3674" s="128">
        <v>15600</v>
      </c>
    </row>
    <row r="3675" spans="1:32" s="128" customFormat="1">
      <c r="A3675" s="127"/>
      <c r="AE3675" s="128">
        <v>18100</v>
      </c>
      <c r="AF3675" s="128">
        <v>15600</v>
      </c>
    </row>
    <row r="3676" spans="1:32" s="128" customFormat="1">
      <c r="A3676" s="127"/>
      <c r="AE3676" s="128">
        <v>18100</v>
      </c>
      <c r="AF3676" s="128">
        <v>15600</v>
      </c>
    </row>
    <row r="3677" spans="1:32" s="128" customFormat="1">
      <c r="A3677" s="127"/>
      <c r="AE3677" s="128">
        <v>18100</v>
      </c>
      <c r="AF3677" s="128">
        <v>15600</v>
      </c>
    </row>
    <row r="3678" spans="1:32" s="128" customFormat="1">
      <c r="A3678" s="127"/>
      <c r="AE3678" s="128">
        <v>18600</v>
      </c>
      <c r="AF3678" s="128">
        <v>15800</v>
      </c>
    </row>
    <row r="3679" spans="1:32" s="128" customFormat="1">
      <c r="A3679" s="127"/>
      <c r="AE3679" s="128">
        <v>18800</v>
      </c>
      <c r="AF3679" s="128">
        <v>16800</v>
      </c>
    </row>
    <row r="3680" spans="1:32" s="128" customFormat="1">
      <c r="A3680" s="127"/>
      <c r="AE3680" s="128">
        <v>18800</v>
      </c>
      <c r="AF3680" s="128">
        <v>16800</v>
      </c>
    </row>
    <row r="3681" spans="1:32" s="128" customFormat="1">
      <c r="A3681" s="127"/>
      <c r="AE3681" s="128">
        <v>19400</v>
      </c>
      <c r="AF3681" s="128">
        <v>17300</v>
      </c>
    </row>
    <row r="3682" spans="1:32" s="128" customFormat="1">
      <c r="A3682" s="127"/>
      <c r="AE3682" s="128">
        <v>19400</v>
      </c>
      <c r="AF3682" s="128">
        <v>17300</v>
      </c>
    </row>
    <row r="3683" spans="1:32" s="128" customFormat="1">
      <c r="A3683" s="127"/>
      <c r="AE3683" s="128">
        <v>22200</v>
      </c>
      <c r="AF3683" s="128">
        <v>18750</v>
      </c>
    </row>
    <row r="3684" spans="1:32" s="128" customFormat="1">
      <c r="A3684" s="127"/>
      <c r="AE3684" s="128">
        <v>22200</v>
      </c>
      <c r="AF3684" s="128">
        <v>18750</v>
      </c>
    </row>
    <row r="3685" spans="1:32" s="128" customFormat="1">
      <c r="A3685" s="127"/>
      <c r="AE3685" s="128">
        <v>16700</v>
      </c>
      <c r="AF3685" s="128">
        <v>15100</v>
      </c>
    </row>
    <row r="3686" spans="1:32" s="128" customFormat="1">
      <c r="A3686" s="127"/>
      <c r="AE3686" s="128">
        <v>16700</v>
      </c>
      <c r="AF3686" s="128">
        <v>15100</v>
      </c>
    </row>
    <row r="3687" spans="1:32" s="128" customFormat="1">
      <c r="A3687" s="127"/>
      <c r="AE3687" s="128">
        <v>16700</v>
      </c>
      <c r="AF3687" s="128">
        <v>15100</v>
      </c>
    </row>
    <row r="3688" spans="1:32" s="128" customFormat="1">
      <c r="A3688" s="127"/>
      <c r="AE3688" s="128">
        <v>16700</v>
      </c>
      <c r="AF3688" s="128">
        <v>15100</v>
      </c>
    </row>
    <row r="3689" spans="1:32" s="128" customFormat="1">
      <c r="A3689" s="127"/>
      <c r="AE3689" s="128">
        <v>16700</v>
      </c>
      <c r="AF3689" s="128">
        <v>15100</v>
      </c>
    </row>
    <row r="3690" spans="1:32" s="128" customFormat="1">
      <c r="A3690" s="127"/>
      <c r="AE3690" s="128">
        <v>16700</v>
      </c>
      <c r="AF3690" s="128">
        <v>15100</v>
      </c>
    </row>
    <row r="3691" spans="1:32" s="128" customFormat="1">
      <c r="A3691" s="127"/>
      <c r="AE3691" s="128">
        <v>16700</v>
      </c>
      <c r="AF3691" s="128">
        <v>15100</v>
      </c>
    </row>
    <row r="3692" spans="1:32" s="128" customFormat="1">
      <c r="A3692" s="127"/>
      <c r="AE3692" s="128">
        <v>17200</v>
      </c>
      <c r="AF3692" s="128">
        <v>15400</v>
      </c>
    </row>
    <row r="3693" spans="1:32" s="128" customFormat="1">
      <c r="A3693" s="127"/>
      <c r="AE3693" s="128">
        <v>17200</v>
      </c>
      <c r="AF3693" s="128">
        <v>15400</v>
      </c>
    </row>
    <row r="3694" spans="1:32" s="128" customFormat="1">
      <c r="A3694" s="127"/>
      <c r="AE3694" s="128">
        <v>22200</v>
      </c>
      <c r="AF3694" s="128">
        <v>18750</v>
      </c>
    </row>
    <row r="3695" spans="1:32" s="128" customFormat="1">
      <c r="A3695" s="127"/>
      <c r="AE3695" s="128">
        <v>17200</v>
      </c>
      <c r="AF3695" s="128">
        <v>15400</v>
      </c>
    </row>
    <row r="3696" spans="1:32" s="128" customFormat="1">
      <c r="A3696" s="127"/>
      <c r="AE3696" s="128">
        <v>17200</v>
      </c>
      <c r="AF3696" s="128">
        <v>15400</v>
      </c>
    </row>
    <row r="3697" spans="1:32" s="128" customFormat="1">
      <c r="A3697" s="127"/>
      <c r="AE3697" s="128">
        <v>17200</v>
      </c>
      <c r="AF3697" s="128">
        <v>15400</v>
      </c>
    </row>
    <row r="3698" spans="1:32" s="128" customFormat="1">
      <c r="A3698" s="127"/>
      <c r="AE3698" s="128">
        <v>18100</v>
      </c>
      <c r="AF3698" s="128">
        <v>15600</v>
      </c>
    </row>
    <row r="3699" spans="1:32" s="128" customFormat="1">
      <c r="A3699" s="127"/>
      <c r="AE3699" s="128">
        <v>18100</v>
      </c>
      <c r="AF3699" s="128">
        <v>15600</v>
      </c>
    </row>
    <row r="3700" spans="1:32" s="128" customFormat="1">
      <c r="A3700" s="127"/>
      <c r="AE3700" s="128">
        <v>17200</v>
      </c>
      <c r="AF3700" s="128">
        <v>15400</v>
      </c>
    </row>
    <row r="3701" spans="1:32" s="128" customFormat="1">
      <c r="A3701" s="127"/>
      <c r="AE3701" s="128">
        <v>17200</v>
      </c>
      <c r="AF3701" s="128">
        <v>15400</v>
      </c>
    </row>
    <row r="3702" spans="1:32" s="128" customFormat="1">
      <c r="A3702" s="127"/>
      <c r="AE3702" s="128">
        <v>17200</v>
      </c>
      <c r="AF3702" s="128">
        <v>15400</v>
      </c>
    </row>
    <row r="3703" spans="1:32" s="128" customFormat="1">
      <c r="A3703" s="127"/>
      <c r="AE3703" s="128">
        <v>16700</v>
      </c>
      <c r="AF3703" s="128">
        <v>15100</v>
      </c>
    </row>
    <row r="3704" spans="1:32" s="128" customFormat="1">
      <c r="A3704" s="127"/>
      <c r="AE3704" s="128">
        <v>16700</v>
      </c>
      <c r="AF3704" s="128">
        <v>15100</v>
      </c>
    </row>
    <row r="3705" spans="1:32" s="128" customFormat="1">
      <c r="A3705" s="127"/>
      <c r="AE3705" s="128">
        <v>17200</v>
      </c>
      <c r="AF3705" s="128">
        <v>15400</v>
      </c>
    </row>
    <row r="3706" spans="1:32" s="128" customFormat="1">
      <c r="A3706" s="127"/>
      <c r="AE3706" s="128">
        <v>16700</v>
      </c>
      <c r="AF3706" s="128">
        <v>15100</v>
      </c>
    </row>
    <row r="3707" spans="1:32" s="128" customFormat="1">
      <c r="A3707" s="127"/>
      <c r="AE3707" s="128">
        <v>16700</v>
      </c>
      <c r="AF3707" s="128">
        <v>15100</v>
      </c>
    </row>
    <row r="3708" spans="1:32" s="128" customFormat="1">
      <c r="A3708" s="127"/>
      <c r="AE3708" s="128">
        <v>16700</v>
      </c>
      <c r="AF3708" s="128">
        <v>15400</v>
      </c>
    </row>
    <row r="3709" spans="1:32" s="128" customFormat="1">
      <c r="A3709" s="127"/>
      <c r="AE3709" s="128">
        <v>16700</v>
      </c>
      <c r="AF3709" s="128">
        <v>15400</v>
      </c>
    </row>
    <row r="3710" spans="1:32" s="128" customFormat="1">
      <c r="A3710" s="127"/>
      <c r="AE3710" s="128">
        <v>-99999999999</v>
      </c>
      <c r="AF3710" s="128">
        <v>-99999999999</v>
      </c>
    </row>
    <row r="3711" spans="1:32" s="128" customFormat="1">
      <c r="A3711" s="127"/>
      <c r="AE3711" s="128">
        <v>18100</v>
      </c>
      <c r="AF3711" s="128">
        <v>15600</v>
      </c>
    </row>
    <row r="3712" spans="1:32" s="128" customFormat="1">
      <c r="A3712" s="127"/>
      <c r="AE3712" s="128">
        <v>17200</v>
      </c>
      <c r="AF3712" s="128">
        <v>15400</v>
      </c>
    </row>
    <row r="3713" spans="1:32" s="128" customFormat="1">
      <c r="A3713" s="127"/>
      <c r="AE3713" s="128">
        <v>17200</v>
      </c>
      <c r="AF3713" s="128">
        <v>15400</v>
      </c>
    </row>
    <row r="3714" spans="1:32" s="128" customFormat="1">
      <c r="A3714" s="127"/>
      <c r="AE3714" s="128">
        <v>18100</v>
      </c>
      <c r="AF3714" s="128">
        <v>15600</v>
      </c>
    </row>
    <row r="3715" spans="1:32" s="128" customFormat="1">
      <c r="A3715" s="127"/>
      <c r="AE3715" s="128">
        <v>17200</v>
      </c>
      <c r="AF3715" s="128">
        <v>15400</v>
      </c>
    </row>
    <row r="3716" spans="1:32" s="128" customFormat="1">
      <c r="A3716" s="127"/>
      <c r="AE3716" s="128">
        <v>17200</v>
      </c>
      <c r="AF3716" s="128">
        <v>15400</v>
      </c>
    </row>
    <row r="3717" spans="1:32" s="128" customFormat="1">
      <c r="A3717" s="127"/>
      <c r="AE3717" s="128">
        <v>18100</v>
      </c>
      <c r="AF3717" s="128">
        <v>15600</v>
      </c>
    </row>
    <row r="3718" spans="1:32" s="128" customFormat="1">
      <c r="A3718" s="127"/>
      <c r="AE3718" s="128">
        <v>19200</v>
      </c>
      <c r="AF3718" s="128">
        <v>16500</v>
      </c>
    </row>
    <row r="3719" spans="1:32" s="128" customFormat="1">
      <c r="A3719" s="127"/>
      <c r="AE3719" s="128">
        <v>18800</v>
      </c>
      <c r="AF3719" s="128">
        <v>16800</v>
      </c>
    </row>
    <row r="3720" spans="1:32" s="128" customFormat="1">
      <c r="A3720" s="127"/>
      <c r="AE3720" s="128">
        <v>18800</v>
      </c>
      <c r="AF3720" s="128">
        <v>16800</v>
      </c>
    </row>
    <row r="3721" spans="1:32" s="128" customFormat="1">
      <c r="A3721" s="127"/>
      <c r="AE3721" s="128">
        <v>18100</v>
      </c>
      <c r="AF3721" s="128">
        <v>15600</v>
      </c>
    </row>
    <row r="3722" spans="1:32" s="128" customFormat="1">
      <c r="A3722" s="127"/>
      <c r="AE3722" s="128">
        <v>19200</v>
      </c>
      <c r="AF3722" s="128">
        <v>17200</v>
      </c>
    </row>
    <row r="3723" spans="1:32" s="128" customFormat="1">
      <c r="A3723" s="127"/>
      <c r="AE3723" s="128">
        <v>17200</v>
      </c>
      <c r="AF3723" s="128">
        <v>15400</v>
      </c>
    </row>
    <row r="3724" spans="1:32" s="128" customFormat="1">
      <c r="A3724" s="127"/>
      <c r="AE3724" s="128">
        <v>18100</v>
      </c>
      <c r="AF3724" s="128">
        <v>15600</v>
      </c>
    </row>
    <row r="3725" spans="1:32" s="128" customFormat="1">
      <c r="A3725" s="127"/>
      <c r="AE3725" s="128">
        <v>17200</v>
      </c>
      <c r="AF3725" s="128">
        <v>15400</v>
      </c>
    </row>
    <row r="3726" spans="1:32" s="128" customFormat="1">
      <c r="A3726" s="127"/>
      <c r="AE3726" s="128">
        <v>18100</v>
      </c>
      <c r="AF3726" s="128">
        <v>15600</v>
      </c>
    </row>
    <row r="3727" spans="1:32" s="128" customFormat="1">
      <c r="A3727" s="127"/>
      <c r="AE3727" s="128">
        <v>17200</v>
      </c>
      <c r="AF3727" s="128">
        <v>15400</v>
      </c>
    </row>
    <row r="3728" spans="1:32" s="128" customFormat="1">
      <c r="A3728" s="127"/>
      <c r="AE3728" s="128">
        <v>18100</v>
      </c>
      <c r="AF3728" s="128">
        <v>15600</v>
      </c>
    </row>
    <row r="3729" spans="1:32" s="128" customFormat="1">
      <c r="A3729" s="127"/>
      <c r="AE3729" s="128">
        <v>17200</v>
      </c>
      <c r="AF3729" s="128">
        <v>15400</v>
      </c>
    </row>
    <row r="3730" spans="1:32" s="128" customFormat="1">
      <c r="A3730" s="127"/>
      <c r="AE3730" s="128">
        <v>18100</v>
      </c>
      <c r="AF3730" s="128">
        <v>15600</v>
      </c>
    </row>
    <row r="3731" spans="1:32" s="128" customFormat="1">
      <c r="A3731" s="127"/>
      <c r="AE3731" s="128">
        <v>17200</v>
      </c>
      <c r="AF3731" s="128">
        <v>15400</v>
      </c>
    </row>
    <row r="3732" spans="1:32" s="128" customFormat="1">
      <c r="A3732" s="127"/>
      <c r="AE3732" s="128">
        <v>18100</v>
      </c>
      <c r="AF3732" s="128">
        <v>15600</v>
      </c>
    </row>
    <row r="3733" spans="1:32" s="128" customFormat="1">
      <c r="A3733" s="127"/>
      <c r="AE3733" s="128">
        <v>17200</v>
      </c>
      <c r="AF3733" s="128">
        <v>15400</v>
      </c>
    </row>
    <row r="3734" spans="1:32" s="128" customFormat="1">
      <c r="A3734" s="127"/>
      <c r="AE3734" s="128">
        <v>18100</v>
      </c>
      <c r="AF3734" s="128">
        <v>15600</v>
      </c>
    </row>
    <row r="3735" spans="1:32" s="128" customFormat="1">
      <c r="A3735" s="127"/>
      <c r="AE3735" s="128">
        <v>-99999999999</v>
      </c>
      <c r="AF3735" s="128">
        <v>-99999999999</v>
      </c>
    </row>
    <row r="3736" spans="1:32" s="128" customFormat="1">
      <c r="A3736" s="127"/>
      <c r="AE3736" s="128">
        <v>-99999999999</v>
      </c>
      <c r="AF3736" s="128">
        <v>-99999999999</v>
      </c>
    </row>
    <row r="3737" spans="1:32" s="128" customFormat="1">
      <c r="A3737" s="127"/>
      <c r="AE3737" s="128">
        <v>17200</v>
      </c>
      <c r="AF3737" s="128">
        <v>15400</v>
      </c>
    </row>
    <row r="3738" spans="1:32" s="128" customFormat="1">
      <c r="A3738" s="127"/>
      <c r="AE3738" s="128">
        <v>17200</v>
      </c>
      <c r="AF3738" s="128">
        <v>15400</v>
      </c>
    </row>
    <row r="3739" spans="1:32" s="128" customFormat="1">
      <c r="A3739" s="127"/>
      <c r="AE3739" s="128">
        <v>17200</v>
      </c>
      <c r="AF3739" s="128">
        <v>15400</v>
      </c>
    </row>
    <row r="3740" spans="1:32" s="128" customFormat="1">
      <c r="A3740" s="127"/>
      <c r="AE3740" s="128">
        <v>17200</v>
      </c>
      <c r="AF3740" s="128">
        <v>15400</v>
      </c>
    </row>
    <row r="3741" spans="1:32" s="128" customFormat="1">
      <c r="A3741" s="127"/>
      <c r="AE3741" s="128">
        <v>17200</v>
      </c>
      <c r="AF3741" s="128">
        <v>15400</v>
      </c>
    </row>
    <row r="3742" spans="1:32" s="128" customFormat="1">
      <c r="A3742" s="127"/>
      <c r="AE3742" s="128">
        <v>17200</v>
      </c>
      <c r="AF3742" s="128">
        <v>15400</v>
      </c>
    </row>
    <row r="3743" spans="1:32" s="128" customFormat="1">
      <c r="A3743" s="127"/>
      <c r="AE3743" s="128">
        <v>19200</v>
      </c>
      <c r="AF3743" s="128">
        <v>16500</v>
      </c>
    </row>
    <row r="3744" spans="1:32" s="128" customFormat="1">
      <c r="A3744" s="127"/>
      <c r="AE3744" s="128">
        <v>19200</v>
      </c>
      <c r="AF3744" s="128">
        <v>16500</v>
      </c>
    </row>
    <row r="3745" spans="1:32" s="128" customFormat="1">
      <c r="A3745" s="127"/>
      <c r="AE3745" s="128">
        <v>3000</v>
      </c>
      <c r="AF3745" s="128">
        <v>2300</v>
      </c>
    </row>
    <row r="3746" spans="1:32" s="128" customFormat="1">
      <c r="A3746" s="127"/>
      <c r="AE3746" s="128">
        <v>3900</v>
      </c>
      <c r="AF3746" s="128">
        <v>3250</v>
      </c>
    </row>
    <row r="3747" spans="1:32" s="128" customFormat="1">
      <c r="A3747" s="127"/>
      <c r="AE3747" s="128">
        <v>-99999999999</v>
      </c>
      <c r="AF3747" s="128">
        <v>3750</v>
      </c>
    </row>
    <row r="3748" spans="1:32" s="128" customFormat="1">
      <c r="A3748" s="127"/>
      <c r="AE3748" s="128">
        <v>3900</v>
      </c>
      <c r="AF3748" s="128">
        <v>3530</v>
      </c>
    </row>
    <row r="3749" spans="1:32" s="128" customFormat="1">
      <c r="A3749" s="127"/>
      <c r="AE3749" s="128">
        <v>3900</v>
      </c>
      <c r="AF3749" s="128">
        <v>3250</v>
      </c>
    </row>
    <row r="3750" spans="1:32" s="128" customFormat="1">
      <c r="A3750" s="127"/>
      <c r="AE3750" s="128">
        <v>3000</v>
      </c>
      <c r="AF3750" s="128">
        <v>2300</v>
      </c>
    </row>
    <row r="3751" spans="1:32" s="128" customFormat="1">
      <c r="A3751" s="127"/>
      <c r="AE3751" s="128">
        <v>-99999999999</v>
      </c>
      <c r="AF3751" s="128">
        <v>4000</v>
      </c>
    </row>
    <row r="3752" spans="1:32" s="128" customFormat="1">
      <c r="A3752" s="127"/>
      <c r="AE3752" s="128">
        <v>4100</v>
      </c>
      <c r="AF3752" s="128">
        <v>3780</v>
      </c>
    </row>
    <row r="3753" spans="1:32" s="128" customFormat="1">
      <c r="A3753" s="127"/>
      <c r="AE3753" s="128">
        <v>4100</v>
      </c>
      <c r="AF3753" s="128">
        <v>3780</v>
      </c>
    </row>
    <row r="3754" spans="1:32" s="128" customFormat="1">
      <c r="A3754" s="127"/>
      <c r="AE3754" s="128">
        <v>3800</v>
      </c>
      <c r="AF3754" s="128">
        <v>2950</v>
      </c>
    </row>
    <row r="3755" spans="1:32" s="128" customFormat="1">
      <c r="A3755" s="127"/>
      <c r="AE3755" s="128">
        <v>3900</v>
      </c>
      <c r="AF3755" s="128">
        <v>3000</v>
      </c>
    </row>
    <row r="3756" spans="1:32" s="128" customFormat="1">
      <c r="A3756" s="127"/>
      <c r="AE3756" s="128">
        <v>3900</v>
      </c>
      <c r="AF3756" s="128">
        <v>3000</v>
      </c>
    </row>
    <row r="3757" spans="1:32" s="128" customFormat="1">
      <c r="A3757" s="127"/>
      <c r="AE3757" s="128">
        <v>3700</v>
      </c>
      <c r="AF3757" s="128">
        <v>2450</v>
      </c>
    </row>
    <row r="3758" spans="1:32" s="128" customFormat="1">
      <c r="A3758" s="127"/>
      <c r="AE3758" s="128">
        <v>2700</v>
      </c>
      <c r="AF3758" s="128">
        <v>2100</v>
      </c>
    </row>
    <row r="3759" spans="1:32" s="128" customFormat="1">
      <c r="A3759" s="127"/>
      <c r="AE3759" s="128">
        <v>3900</v>
      </c>
      <c r="AF3759" s="128">
        <v>2750</v>
      </c>
    </row>
    <row r="3760" spans="1:32" s="128" customFormat="1">
      <c r="A3760" s="127"/>
      <c r="AE3760" s="128">
        <v>4000</v>
      </c>
      <c r="AF3760" s="128">
        <v>2750</v>
      </c>
    </row>
    <row r="3761" spans="1:31" s="130" customFormat="1">
      <c r="A3761" s="129"/>
      <c r="AE3761" s="130">
        <v>15100</v>
      </c>
    </row>
    <row r="3762" spans="1:31" s="130" customFormat="1">
      <c r="A3762" s="129"/>
      <c r="AE3762" s="130">
        <v>15100</v>
      </c>
    </row>
    <row r="3763" spans="1:31" s="130" customFormat="1">
      <c r="A3763" s="129"/>
      <c r="AE3763" s="130">
        <v>15100</v>
      </c>
    </row>
    <row r="3764" spans="1:31" s="130" customFormat="1">
      <c r="A3764" s="129"/>
      <c r="AE3764" s="130">
        <v>15100</v>
      </c>
    </row>
    <row r="3765" spans="1:31" s="130" customFormat="1">
      <c r="A3765" s="129"/>
      <c r="AE3765" s="130">
        <v>15100</v>
      </c>
    </row>
    <row r="3766" spans="1:31" s="130" customFormat="1">
      <c r="A3766" s="129"/>
      <c r="AE3766" s="130">
        <v>15100</v>
      </c>
    </row>
    <row r="3767" spans="1:31" s="130" customFormat="1">
      <c r="A3767" s="129"/>
      <c r="AE3767" s="130">
        <v>15100</v>
      </c>
    </row>
    <row r="3768" spans="1:31" s="130" customFormat="1">
      <c r="A3768" s="129"/>
      <c r="AE3768" s="130">
        <v>15400</v>
      </c>
    </row>
    <row r="3769" spans="1:31" s="130" customFormat="1">
      <c r="A3769" s="129"/>
      <c r="AE3769" s="130">
        <v>15400</v>
      </c>
    </row>
    <row r="3770" spans="1:31" s="130" customFormat="1">
      <c r="A3770" s="129"/>
      <c r="AE3770" s="130">
        <v>15800</v>
      </c>
    </row>
    <row r="3771" spans="1:31" s="130" customFormat="1">
      <c r="A3771" s="129"/>
      <c r="AE3771" s="130">
        <v>15400</v>
      </c>
    </row>
    <row r="3772" spans="1:31" s="130" customFormat="1">
      <c r="A3772" s="129"/>
      <c r="AE3772" s="130">
        <v>15400</v>
      </c>
    </row>
    <row r="3773" spans="1:31" s="130" customFormat="1">
      <c r="A3773" s="129"/>
      <c r="AE3773" s="130">
        <v>15400</v>
      </c>
    </row>
    <row r="3774" spans="1:31" s="130" customFormat="1">
      <c r="A3774" s="129"/>
      <c r="AE3774" s="130">
        <v>15400</v>
      </c>
    </row>
    <row r="3775" spans="1:31" s="130" customFormat="1">
      <c r="A3775" s="129"/>
      <c r="AE3775" s="130">
        <v>15400</v>
      </c>
    </row>
    <row r="3776" spans="1:31" s="130" customFormat="1">
      <c r="A3776" s="129"/>
      <c r="AE3776" s="130">
        <v>15400</v>
      </c>
    </row>
    <row r="3777" spans="1:31" s="130" customFormat="1">
      <c r="A3777" s="129"/>
      <c r="AE3777" s="130">
        <v>15400</v>
      </c>
    </row>
    <row r="3778" spans="1:31" s="130" customFormat="1">
      <c r="A3778" s="129"/>
      <c r="AE3778" s="130">
        <v>15400</v>
      </c>
    </row>
    <row r="3779" spans="1:31" s="130" customFormat="1">
      <c r="A3779" s="129"/>
      <c r="AE3779" s="130">
        <v>15600</v>
      </c>
    </row>
    <row r="3780" spans="1:31" s="130" customFormat="1">
      <c r="A3780" s="129"/>
      <c r="AE3780" s="130">
        <v>15600</v>
      </c>
    </row>
    <row r="3781" spans="1:31" s="130" customFormat="1">
      <c r="A3781" s="129"/>
      <c r="AE3781" s="130">
        <v>15600</v>
      </c>
    </row>
    <row r="3782" spans="1:31" s="130" customFormat="1">
      <c r="A3782" s="129"/>
      <c r="AE3782" s="130">
        <v>15600</v>
      </c>
    </row>
    <row r="3783" spans="1:31" s="130" customFormat="1">
      <c r="A3783" s="129"/>
      <c r="AE3783" s="130">
        <v>15600</v>
      </c>
    </row>
    <row r="3784" spans="1:31" s="130" customFormat="1">
      <c r="A3784" s="129"/>
      <c r="AE3784" s="130">
        <v>15600</v>
      </c>
    </row>
    <row r="3785" spans="1:31" s="130" customFormat="1">
      <c r="A3785" s="129"/>
      <c r="AE3785" s="130">
        <v>15800</v>
      </c>
    </row>
    <row r="3786" spans="1:31" s="130" customFormat="1">
      <c r="A3786" s="129"/>
      <c r="AE3786" s="130">
        <v>16800</v>
      </c>
    </row>
    <row r="3787" spans="1:31" s="130" customFormat="1">
      <c r="A3787" s="129"/>
      <c r="AE3787" s="130">
        <v>16800</v>
      </c>
    </row>
    <row r="3788" spans="1:31" s="130" customFormat="1">
      <c r="A3788" s="129"/>
      <c r="AE3788" s="130">
        <v>17300</v>
      </c>
    </row>
    <row r="3789" spans="1:31" s="130" customFormat="1">
      <c r="A3789" s="129"/>
      <c r="AE3789" s="130">
        <v>17300</v>
      </c>
    </row>
    <row r="3790" spans="1:31" s="130" customFormat="1">
      <c r="A3790" s="129"/>
      <c r="AE3790" s="130">
        <v>18750</v>
      </c>
    </row>
    <row r="3791" spans="1:31" s="130" customFormat="1">
      <c r="A3791" s="129"/>
      <c r="AE3791" s="130">
        <v>18750</v>
      </c>
    </row>
    <row r="3792" spans="1:31" s="130" customFormat="1">
      <c r="A3792" s="129"/>
      <c r="AE3792" s="130">
        <v>15100</v>
      </c>
    </row>
    <row r="3793" spans="1:31" s="130" customFormat="1">
      <c r="A3793" s="129"/>
      <c r="AE3793" s="130">
        <v>15100</v>
      </c>
    </row>
    <row r="3794" spans="1:31" s="130" customFormat="1">
      <c r="A3794" s="129"/>
      <c r="AE3794" s="130">
        <v>15100</v>
      </c>
    </row>
    <row r="3795" spans="1:31" s="130" customFormat="1">
      <c r="A3795" s="129"/>
      <c r="AE3795" s="130">
        <v>15100</v>
      </c>
    </row>
    <row r="3796" spans="1:31" s="130" customFormat="1">
      <c r="A3796" s="129"/>
      <c r="AE3796" s="130">
        <v>15100</v>
      </c>
    </row>
    <row r="3797" spans="1:31" s="130" customFormat="1">
      <c r="A3797" s="129"/>
      <c r="AE3797" s="130">
        <v>15100</v>
      </c>
    </row>
    <row r="3798" spans="1:31" s="130" customFormat="1">
      <c r="A3798" s="129"/>
      <c r="AE3798" s="130">
        <v>15100</v>
      </c>
    </row>
    <row r="3799" spans="1:31" s="130" customFormat="1">
      <c r="A3799" s="129"/>
      <c r="AE3799" s="130">
        <v>15400</v>
      </c>
    </row>
    <row r="3800" spans="1:31" s="130" customFormat="1">
      <c r="A3800" s="129"/>
      <c r="AE3800" s="130">
        <v>15400</v>
      </c>
    </row>
    <row r="3801" spans="1:31" s="130" customFormat="1">
      <c r="A3801" s="129"/>
      <c r="AE3801" s="130">
        <v>18750</v>
      </c>
    </row>
    <row r="3802" spans="1:31" s="130" customFormat="1">
      <c r="A3802" s="129"/>
      <c r="AE3802" s="130">
        <v>15400</v>
      </c>
    </row>
    <row r="3803" spans="1:31" s="130" customFormat="1">
      <c r="A3803" s="129"/>
      <c r="AE3803" s="130">
        <v>15400</v>
      </c>
    </row>
    <row r="3804" spans="1:31" s="130" customFormat="1">
      <c r="A3804" s="129"/>
      <c r="AE3804" s="130">
        <v>15400</v>
      </c>
    </row>
    <row r="3805" spans="1:31" s="130" customFormat="1">
      <c r="A3805" s="129"/>
      <c r="AE3805" s="130">
        <v>15600</v>
      </c>
    </row>
    <row r="3806" spans="1:31" s="130" customFormat="1">
      <c r="A3806" s="129"/>
      <c r="AE3806" s="130">
        <v>15600</v>
      </c>
    </row>
    <row r="3807" spans="1:31" s="130" customFormat="1">
      <c r="A3807" s="129"/>
      <c r="AE3807" s="130">
        <v>15400</v>
      </c>
    </row>
    <row r="3808" spans="1:31" s="130" customFormat="1">
      <c r="A3808" s="129"/>
      <c r="AE3808" s="130">
        <v>15400</v>
      </c>
    </row>
    <row r="3809" spans="1:31" s="130" customFormat="1">
      <c r="A3809" s="129"/>
      <c r="AE3809" s="130">
        <v>15400</v>
      </c>
    </row>
    <row r="3810" spans="1:31" s="130" customFormat="1">
      <c r="A3810" s="129"/>
      <c r="AE3810" s="130">
        <v>15100</v>
      </c>
    </row>
    <row r="3811" spans="1:31" s="130" customFormat="1">
      <c r="A3811" s="129"/>
      <c r="AE3811" s="130">
        <v>15100</v>
      </c>
    </row>
    <row r="3812" spans="1:31" s="130" customFormat="1">
      <c r="A3812" s="129"/>
      <c r="AE3812" s="130">
        <v>15400</v>
      </c>
    </row>
    <row r="3813" spans="1:31" s="130" customFormat="1">
      <c r="A3813" s="129"/>
      <c r="AE3813" s="130">
        <v>15100</v>
      </c>
    </row>
    <row r="3814" spans="1:31" s="130" customFormat="1">
      <c r="A3814" s="129"/>
      <c r="AE3814" s="130">
        <v>15100</v>
      </c>
    </row>
    <row r="3815" spans="1:31" s="130" customFormat="1">
      <c r="A3815" s="129"/>
      <c r="AE3815" s="130">
        <v>15400</v>
      </c>
    </row>
    <row r="3816" spans="1:31" s="130" customFormat="1">
      <c r="A3816" s="129"/>
      <c r="AE3816" s="130">
        <v>15400</v>
      </c>
    </row>
    <row r="3817" spans="1:31" s="130" customFormat="1">
      <c r="A3817" s="129"/>
      <c r="AE3817" s="130">
        <v>-99999999999</v>
      </c>
    </row>
    <row r="3818" spans="1:31" s="130" customFormat="1">
      <c r="A3818" s="129"/>
      <c r="AE3818" s="130">
        <v>15600</v>
      </c>
    </row>
    <row r="3819" spans="1:31" s="130" customFormat="1">
      <c r="A3819" s="129"/>
      <c r="AE3819" s="130">
        <v>15400</v>
      </c>
    </row>
    <row r="3820" spans="1:31" s="130" customFormat="1">
      <c r="A3820" s="129"/>
      <c r="AE3820" s="130">
        <v>15400</v>
      </c>
    </row>
    <row r="3821" spans="1:31" s="130" customFormat="1">
      <c r="A3821" s="129"/>
      <c r="AE3821" s="130">
        <v>15600</v>
      </c>
    </row>
    <row r="3822" spans="1:31" s="130" customFormat="1">
      <c r="A3822" s="129"/>
      <c r="AE3822" s="130">
        <v>15400</v>
      </c>
    </row>
    <row r="3823" spans="1:31" s="130" customFormat="1">
      <c r="A3823" s="129"/>
      <c r="AE3823" s="130">
        <v>15400</v>
      </c>
    </row>
    <row r="3824" spans="1:31" s="130" customFormat="1">
      <c r="A3824" s="129"/>
      <c r="AE3824" s="130">
        <v>15600</v>
      </c>
    </row>
    <row r="3825" spans="1:31" s="130" customFormat="1">
      <c r="A3825" s="129"/>
      <c r="AE3825" s="130">
        <v>16500</v>
      </c>
    </row>
    <row r="3826" spans="1:31" s="130" customFormat="1">
      <c r="A3826" s="129"/>
      <c r="AE3826" s="130">
        <v>16800</v>
      </c>
    </row>
    <row r="3827" spans="1:31" s="130" customFormat="1">
      <c r="A3827" s="129"/>
      <c r="AE3827" s="130">
        <v>16800</v>
      </c>
    </row>
    <row r="3828" spans="1:31" s="130" customFormat="1">
      <c r="A3828" s="129"/>
      <c r="AE3828" s="130">
        <v>15600</v>
      </c>
    </row>
    <row r="3829" spans="1:31" s="130" customFormat="1">
      <c r="A3829" s="129"/>
      <c r="AE3829" s="130">
        <v>17200</v>
      </c>
    </row>
    <row r="3830" spans="1:31" s="130" customFormat="1">
      <c r="A3830" s="129"/>
      <c r="AE3830" s="130">
        <v>15400</v>
      </c>
    </row>
    <row r="3831" spans="1:31" s="130" customFormat="1">
      <c r="A3831" s="129"/>
      <c r="AE3831" s="130">
        <v>15600</v>
      </c>
    </row>
    <row r="3832" spans="1:31" s="130" customFormat="1">
      <c r="A3832" s="129"/>
      <c r="AE3832" s="130">
        <v>15400</v>
      </c>
    </row>
    <row r="3833" spans="1:31" s="130" customFormat="1">
      <c r="A3833" s="129"/>
      <c r="AE3833" s="130">
        <v>15600</v>
      </c>
    </row>
    <row r="3834" spans="1:31" s="130" customFormat="1">
      <c r="A3834" s="129"/>
      <c r="AE3834" s="130">
        <v>15400</v>
      </c>
    </row>
    <row r="3835" spans="1:31" s="130" customFormat="1">
      <c r="A3835" s="129"/>
      <c r="AE3835" s="130">
        <v>15600</v>
      </c>
    </row>
    <row r="3836" spans="1:31" s="130" customFormat="1">
      <c r="A3836" s="129"/>
      <c r="AE3836" s="130">
        <v>15400</v>
      </c>
    </row>
    <row r="3837" spans="1:31" s="130" customFormat="1">
      <c r="A3837" s="129"/>
      <c r="AE3837" s="130">
        <v>15600</v>
      </c>
    </row>
    <row r="3838" spans="1:31" s="130" customFormat="1">
      <c r="A3838" s="129"/>
      <c r="AE3838" s="130">
        <v>15400</v>
      </c>
    </row>
    <row r="3839" spans="1:31" s="130" customFormat="1">
      <c r="A3839" s="129"/>
      <c r="AE3839" s="130">
        <v>15600</v>
      </c>
    </row>
    <row r="3840" spans="1:31" s="130" customFormat="1">
      <c r="A3840" s="129"/>
      <c r="AE3840" s="130">
        <v>15400</v>
      </c>
    </row>
    <row r="3841" spans="1:31" s="130" customFormat="1">
      <c r="A3841" s="129"/>
      <c r="AE3841" s="130">
        <v>15600</v>
      </c>
    </row>
    <row r="3842" spans="1:31" s="130" customFormat="1">
      <c r="A3842" s="129"/>
      <c r="AE3842" s="130">
        <v>-99999999999</v>
      </c>
    </row>
    <row r="3843" spans="1:31" s="130" customFormat="1">
      <c r="A3843" s="129"/>
      <c r="AE3843" s="130">
        <v>-99999999999</v>
      </c>
    </row>
    <row r="3844" spans="1:31" s="130" customFormat="1">
      <c r="A3844" s="129"/>
      <c r="AE3844" s="130">
        <v>15400</v>
      </c>
    </row>
    <row r="3845" spans="1:31" s="130" customFormat="1">
      <c r="A3845" s="129"/>
      <c r="AE3845" s="130">
        <v>15400</v>
      </c>
    </row>
    <row r="3846" spans="1:31" s="130" customFormat="1">
      <c r="A3846" s="129"/>
      <c r="AE3846" s="130">
        <v>15400</v>
      </c>
    </row>
    <row r="3847" spans="1:31" s="130" customFormat="1">
      <c r="A3847" s="129"/>
      <c r="AE3847" s="130">
        <v>15400</v>
      </c>
    </row>
    <row r="3848" spans="1:31" s="130" customFormat="1">
      <c r="A3848" s="129"/>
      <c r="AE3848" s="130">
        <v>15400</v>
      </c>
    </row>
    <row r="3849" spans="1:31" s="130" customFormat="1">
      <c r="A3849" s="129"/>
      <c r="AE3849" s="130">
        <v>15400</v>
      </c>
    </row>
    <row r="3850" spans="1:31" s="130" customFormat="1">
      <c r="A3850" s="129"/>
      <c r="AE3850" s="130">
        <v>16500</v>
      </c>
    </row>
    <row r="3851" spans="1:31" s="130" customFormat="1">
      <c r="A3851" s="129"/>
      <c r="AE3851" s="130">
        <v>16500</v>
      </c>
    </row>
    <row r="3852" spans="1:31" s="130" customFormat="1">
      <c r="A3852" s="129"/>
      <c r="AE3852" s="130">
        <v>2300</v>
      </c>
    </row>
    <row r="3853" spans="1:31" s="130" customFormat="1">
      <c r="A3853" s="129"/>
      <c r="AE3853" s="130">
        <v>3250</v>
      </c>
    </row>
    <row r="3854" spans="1:31" s="130" customFormat="1">
      <c r="A3854" s="129"/>
      <c r="AE3854" s="130">
        <v>3750</v>
      </c>
    </row>
    <row r="3855" spans="1:31" s="130" customFormat="1">
      <c r="A3855" s="129"/>
      <c r="AE3855" s="130">
        <v>3530</v>
      </c>
    </row>
    <row r="3856" spans="1:31" s="130" customFormat="1">
      <c r="A3856" s="129"/>
      <c r="AE3856" s="130">
        <v>3250</v>
      </c>
    </row>
    <row r="3857" spans="1:31" s="130" customFormat="1">
      <c r="A3857" s="129"/>
      <c r="AE3857" s="130">
        <v>2300</v>
      </c>
    </row>
    <row r="3858" spans="1:31" s="130" customFormat="1">
      <c r="A3858" s="129"/>
      <c r="AE3858" s="130">
        <v>4000</v>
      </c>
    </row>
    <row r="3859" spans="1:31" s="130" customFormat="1">
      <c r="A3859" s="129"/>
      <c r="AE3859" s="130">
        <v>3780</v>
      </c>
    </row>
    <row r="3860" spans="1:31" s="130" customFormat="1">
      <c r="A3860" s="129"/>
      <c r="AE3860" s="130">
        <v>3780</v>
      </c>
    </row>
    <row r="3861" spans="1:31" s="130" customFormat="1">
      <c r="A3861" s="129"/>
      <c r="AE3861" s="130">
        <v>2950</v>
      </c>
    </row>
    <row r="3862" spans="1:31" s="130" customFormat="1">
      <c r="A3862" s="129"/>
      <c r="AE3862" s="130">
        <v>3000</v>
      </c>
    </row>
    <row r="3863" spans="1:31" s="130" customFormat="1">
      <c r="A3863" s="129"/>
      <c r="AE3863" s="130">
        <v>3000</v>
      </c>
    </row>
    <row r="3864" spans="1:31" s="130" customFormat="1">
      <c r="A3864" s="129"/>
      <c r="AE3864" s="130">
        <v>2450</v>
      </c>
    </row>
    <row r="3865" spans="1:31" s="130" customFormat="1">
      <c r="A3865" s="129"/>
      <c r="AE3865" s="130">
        <v>2100</v>
      </c>
    </row>
    <row r="3866" spans="1:31" s="130" customFormat="1">
      <c r="A3866" s="129"/>
      <c r="AE3866" s="130">
        <v>2750</v>
      </c>
    </row>
    <row r="3867" spans="1:31" s="130" customFormat="1">
      <c r="A3867" s="129"/>
      <c r="AE3867" s="130">
        <v>2750</v>
      </c>
    </row>
  </sheetData>
  <sheetProtection selectLockedCells="1" selectUnlockedCells="1"/>
  <phoneticPr fontId="35"/>
  <pageMargins left="0.78680555555555554" right="0.78680555555555554" top="0.98402777777777772" bottom="0.98402777777777772" header="0.5" footer="0.5"/>
  <pageSetup paperSize="9" firstPageNumber="0" orientation="portrait" horizontalDpi="300" verticalDpi="300"/>
  <headerFooter alignWithMargins="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sheetViews>
  <sheetFormatPr defaultRowHeight="13.5"/>
  <cols>
    <col min="1" max="1" width="28.125" style="12" customWidth="1"/>
    <col min="2" max="2" width="3" style="12" customWidth="1"/>
    <col min="3" max="3" width="6.875" style="12" customWidth="1"/>
    <col min="4" max="4" width="7" style="12" customWidth="1"/>
    <col min="5" max="5" width="6.875" style="12" customWidth="1"/>
    <col min="6" max="6" width="4.5" style="12" customWidth="1"/>
    <col min="7" max="7" width="7.75" style="12" customWidth="1"/>
    <col min="8" max="8" width="4.625" style="12" customWidth="1"/>
    <col min="9" max="9" width="7.375" style="12" customWidth="1"/>
    <col min="10" max="16384" width="9" style="12"/>
  </cols>
  <sheetData>
    <row r="1" spans="1:10" ht="18">
      <c r="A1" s="10" t="s">
        <v>17</v>
      </c>
      <c r="J1" s="13" t="s">
        <v>18</v>
      </c>
    </row>
    <row r="2" spans="1:10" ht="33" customHeight="1">
      <c r="A2" s="135" t="s">
        <v>19</v>
      </c>
      <c r="B2" s="135"/>
      <c r="C2" s="135"/>
      <c r="D2" s="135"/>
      <c r="E2" s="135"/>
      <c r="F2" s="135"/>
      <c r="G2" s="135"/>
      <c r="H2" s="135"/>
      <c r="I2" s="135"/>
      <c r="J2" s="135"/>
    </row>
    <row r="3" spans="1:10" ht="44.25" customHeight="1">
      <c r="A3" s="14" t="s">
        <v>20</v>
      </c>
      <c r="B3" s="136" t="str">
        <f>工事情報入力!B3</f>
        <v>令和○○年度　○○事業　○○地区　○○工事</v>
      </c>
      <c r="C3" s="136"/>
      <c r="D3" s="136"/>
      <c r="E3" s="136"/>
      <c r="F3" s="136"/>
      <c r="G3" s="136"/>
      <c r="H3" s="136"/>
      <c r="I3" s="136"/>
      <c r="J3" s="136"/>
    </row>
    <row r="4" spans="1:10" ht="55.5" customHeight="1">
      <c r="A4" s="15" t="s">
        <v>21</v>
      </c>
      <c r="B4" s="137">
        <f>工事情報入力!B6</f>
        <v>44000000</v>
      </c>
      <c r="C4" s="137"/>
      <c r="D4" s="137"/>
      <c r="E4" s="137"/>
      <c r="F4" s="137"/>
      <c r="G4" s="137"/>
      <c r="H4" s="137"/>
      <c r="I4" s="137"/>
      <c r="J4" s="137"/>
    </row>
    <row r="5" spans="1:10" ht="32.25" customHeight="1">
      <c r="A5" s="138" t="s">
        <v>22</v>
      </c>
      <c r="B5" s="16"/>
      <c r="C5" s="17" t="s">
        <v>23</v>
      </c>
      <c r="D5" s="17" t="s">
        <v>24</v>
      </c>
      <c r="E5" s="17">
        <f>工事情報入力!C9</f>
        <v>4</v>
      </c>
      <c r="F5" s="17" t="s">
        <v>11</v>
      </c>
      <c r="G5" s="17">
        <f>工事情報入力!E9</f>
        <v>1</v>
      </c>
      <c r="H5" s="17" t="s">
        <v>12</v>
      </c>
      <c r="I5" s="17">
        <f>工事情報入力!G9</f>
        <v>10</v>
      </c>
      <c r="J5" s="18" t="s">
        <v>13</v>
      </c>
    </row>
    <row r="6" spans="1:10" ht="26.25" customHeight="1">
      <c r="A6" s="138"/>
      <c r="B6" s="19"/>
      <c r="C6" s="20" t="s">
        <v>25</v>
      </c>
      <c r="D6" s="20" t="s">
        <v>24</v>
      </c>
      <c r="E6" s="21">
        <f>工事情報入力!C10</f>
        <v>4</v>
      </c>
      <c r="F6" s="20" t="s">
        <v>11</v>
      </c>
      <c r="G6" s="20">
        <f>工事情報入力!E10</f>
        <v>3</v>
      </c>
      <c r="H6" s="20" t="s">
        <v>12</v>
      </c>
      <c r="I6" s="20">
        <f>工事情報入力!G10</f>
        <v>10</v>
      </c>
      <c r="J6" s="22" t="s">
        <v>13</v>
      </c>
    </row>
    <row r="7" spans="1:10" ht="56.25" customHeight="1">
      <c r="A7" s="15" t="s">
        <v>26</v>
      </c>
      <c r="B7" s="139">
        <f>'スライド額算定調書（計算書）'!D42</f>
        <v>330000</v>
      </c>
      <c r="C7" s="139"/>
      <c r="D7" s="139"/>
      <c r="E7" s="139"/>
      <c r="F7" s="139"/>
      <c r="G7" s="139"/>
      <c r="H7" s="139"/>
      <c r="I7" s="139"/>
      <c r="J7" s="139"/>
    </row>
    <row r="8" spans="1:10" ht="55.5" customHeight="1">
      <c r="A8" s="15" t="s">
        <v>27</v>
      </c>
      <c r="B8" s="140">
        <f>'スライド額算定調書（計算書）'!D38</f>
        <v>30000</v>
      </c>
      <c r="C8" s="140"/>
      <c r="D8" s="140"/>
      <c r="E8" s="140"/>
      <c r="F8" s="140"/>
      <c r="G8" s="140"/>
      <c r="H8" s="140"/>
      <c r="I8" s="140"/>
      <c r="J8" s="140"/>
    </row>
    <row r="9" spans="1:10" ht="23.25" customHeight="1">
      <c r="A9" s="10" t="s">
        <v>28</v>
      </c>
    </row>
    <row r="10" spans="1:10" ht="14.25">
      <c r="A10" s="141" t="s">
        <v>29</v>
      </c>
      <c r="B10" s="141"/>
      <c r="C10" s="141"/>
      <c r="D10" s="141"/>
      <c r="E10" s="141"/>
      <c r="F10" s="141"/>
      <c r="G10" s="141"/>
      <c r="H10" s="141"/>
      <c r="I10" s="141"/>
      <c r="J10" s="141"/>
    </row>
    <row r="11" spans="1:10" ht="14.25">
      <c r="A11" s="141" t="s">
        <v>30</v>
      </c>
      <c r="B11" s="141"/>
      <c r="C11" s="141"/>
      <c r="D11" s="141"/>
      <c r="E11" s="141"/>
      <c r="F11" s="141"/>
      <c r="G11" s="141"/>
      <c r="H11" s="141"/>
      <c r="I11" s="141"/>
      <c r="J11" s="141"/>
    </row>
    <row r="12" spans="1:10" ht="28.5" customHeight="1">
      <c r="A12" s="142" t="s">
        <v>31</v>
      </c>
      <c r="B12" s="142"/>
      <c r="C12" s="142"/>
      <c r="D12" s="142"/>
      <c r="E12" s="142"/>
      <c r="F12" s="142"/>
      <c r="G12" s="142"/>
      <c r="H12" s="142"/>
      <c r="I12" s="142"/>
      <c r="J12" s="142"/>
    </row>
    <row r="13" spans="1:10" ht="33" customHeight="1"/>
    <row r="14" spans="1:10" ht="43.5" customHeight="1"/>
    <row r="15" spans="1:10" ht="46.5" customHeight="1"/>
  </sheetData>
  <sheetProtection selectLockedCells="1" selectUnlockedCells="1"/>
  <mergeCells count="9">
    <mergeCell ref="A10:J10"/>
    <mergeCell ref="A11:J11"/>
    <mergeCell ref="A12:J12"/>
    <mergeCell ref="A2:J2"/>
    <mergeCell ref="B3:J3"/>
    <mergeCell ref="B4:J4"/>
    <mergeCell ref="A5:A6"/>
    <mergeCell ref="B7:J7"/>
    <mergeCell ref="B8:J8"/>
  </mergeCells>
  <phoneticPr fontId="35"/>
  <pageMargins left="0.7" right="0.7" top="0.75" bottom="0.75"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zoomScaleNormal="100" workbookViewId="0"/>
  </sheetViews>
  <sheetFormatPr defaultRowHeight="13.5"/>
  <cols>
    <col min="1" max="1" width="4.25" customWidth="1"/>
    <col min="2" max="2" width="5.375" style="23" customWidth="1"/>
    <col min="3" max="3" width="3.625" style="23" customWidth="1"/>
    <col min="4" max="4" width="13.375" style="23" customWidth="1"/>
    <col min="5" max="5" width="2.625" style="23" customWidth="1"/>
    <col min="6" max="6" width="12.375" style="23" customWidth="1"/>
    <col min="7" max="7" width="3.125" style="23" customWidth="1"/>
    <col min="8" max="8" width="13.375" style="23" customWidth="1"/>
    <col min="9" max="9" width="6.25" style="23" customWidth="1"/>
    <col min="10" max="10" width="17.375" customWidth="1"/>
  </cols>
  <sheetData>
    <row r="1" spans="1:10" ht="14.25">
      <c r="J1" s="24" t="s">
        <v>18</v>
      </c>
    </row>
    <row r="2" spans="1:10" ht="26.25" customHeight="1">
      <c r="A2" s="143" t="s">
        <v>32</v>
      </c>
      <c r="B2" s="143"/>
      <c r="C2" s="143"/>
      <c r="D2" s="143"/>
      <c r="E2" s="143"/>
      <c r="F2" s="143"/>
      <c r="G2" s="143"/>
      <c r="H2" s="143"/>
      <c r="I2" s="143"/>
      <c r="J2" s="143"/>
    </row>
    <row r="3" spans="1:10" ht="44.25" customHeight="1">
      <c r="A3" s="25" t="s">
        <v>33</v>
      </c>
      <c r="B3" s="144" t="s">
        <v>34</v>
      </c>
      <c r="C3" s="144"/>
      <c r="D3" s="144"/>
      <c r="E3" s="144"/>
      <c r="F3" s="144"/>
      <c r="G3" s="144"/>
      <c r="H3" s="145">
        <f>工事情報入力!B6</f>
        <v>44000000</v>
      </c>
      <c r="I3" s="145"/>
      <c r="J3" s="145"/>
    </row>
    <row r="4" spans="1:10" ht="44.25" customHeight="1">
      <c r="A4" s="25" t="s">
        <v>35</v>
      </c>
      <c r="B4" s="144" t="s">
        <v>36</v>
      </c>
      <c r="C4" s="144"/>
      <c r="D4" s="144"/>
      <c r="E4" s="144"/>
      <c r="F4" s="144"/>
      <c r="G4" s="144"/>
      <c r="H4" s="145">
        <f>工事情報入力!B7</f>
        <v>10000000</v>
      </c>
      <c r="I4" s="145"/>
      <c r="J4" s="145"/>
    </row>
    <row r="5" spans="1:10" ht="44.25" customHeight="1">
      <c r="A5" s="25" t="s">
        <v>37</v>
      </c>
      <c r="B5" s="144" t="s">
        <v>38</v>
      </c>
      <c r="C5" s="144"/>
      <c r="D5" s="144"/>
      <c r="E5" s="144"/>
      <c r="F5" s="144"/>
      <c r="G5" s="144"/>
      <c r="H5" s="145">
        <f>H3-H4</f>
        <v>34000000</v>
      </c>
      <c r="I5" s="145"/>
      <c r="J5" s="145"/>
    </row>
    <row r="6" spans="1:10" ht="44.25" customHeight="1">
      <c r="A6" s="25" t="s">
        <v>39</v>
      </c>
      <c r="B6" s="144" t="s">
        <v>40</v>
      </c>
      <c r="C6" s="144"/>
      <c r="D6" s="144"/>
      <c r="E6" s="144"/>
      <c r="F6" s="144"/>
      <c r="G6" s="144"/>
      <c r="H6" s="146">
        <f>J63</f>
        <v>0</v>
      </c>
      <c r="I6" s="146"/>
      <c r="J6" s="146"/>
    </row>
    <row r="7" spans="1:10" ht="44.25" customHeight="1">
      <c r="A7" s="25" t="s">
        <v>41</v>
      </c>
      <c r="B7" s="144" t="s">
        <v>42</v>
      </c>
      <c r="C7" s="144"/>
      <c r="D7" s="144"/>
      <c r="E7" s="144"/>
      <c r="F7" s="144"/>
      <c r="G7" s="144"/>
      <c r="H7" s="146">
        <f>J65</f>
        <v>0</v>
      </c>
      <c r="I7" s="146"/>
      <c r="J7" s="146"/>
    </row>
    <row r="8" spans="1:10" ht="44.25" customHeight="1"/>
    <row r="9" spans="1:10" ht="44.25" customHeight="1">
      <c r="A9" s="10" t="s">
        <v>43</v>
      </c>
      <c r="B9" s="26" t="s">
        <v>44</v>
      </c>
    </row>
    <row r="11" spans="1:10" ht="16.5">
      <c r="B11" s="27" t="s">
        <v>45</v>
      </c>
      <c r="C11" s="26" t="s">
        <v>46</v>
      </c>
      <c r="D11" s="26" t="s">
        <v>47</v>
      </c>
    </row>
    <row r="12" spans="1:10" ht="14.25">
      <c r="C12" s="26" t="s">
        <v>46</v>
      </c>
      <c r="D12" s="27" t="s">
        <v>39</v>
      </c>
      <c r="E12" s="24"/>
      <c r="F12" s="27" t="s">
        <v>41</v>
      </c>
      <c r="G12" s="24" t="s">
        <v>48</v>
      </c>
      <c r="H12" s="27" t="s">
        <v>37</v>
      </c>
      <c r="I12" s="23" t="s">
        <v>49</v>
      </c>
    </row>
    <row r="13" spans="1:10" ht="14.25">
      <c r="C13" s="26" t="s">
        <v>46</v>
      </c>
      <c r="D13" s="28">
        <f>H6</f>
        <v>0</v>
      </c>
      <c r="E13" s="24"/>
      <c r="F13" s="29">
        <f>H7</f>
        <v>0</v>
      </c>
      <c r="G13" s="24" t="s">
        <v>48</v>
      </c>
      <c r="H13" s="30">
        <f>H5</f>
        <v>34000000</v>
      </c>
      <c r="I13" s="23" t="s">
        <v>49</v>
      </c>
    </row>
    <row r="14" spans="1:10" ht="14.25">
      <c r="C14" s="26" t="s">
        <v>46</v>
      </c>
      <c r="D14" s="147">
        <f>ROUNDDOWN(D13+F13+H13*0.01,0)</f>
        <v>340000</v>
      </c>
      <c r="E14" s="147"/>
      <c r="F14" s="147"/>
    </row>
    <row r="17" spans="1:6" ht="16.5">
      <c r="C17" s="23" t="s">
        <v>50</v>
      </c>
    </row>
    <row r="18" spans="1:6" ht="14.25">
      <c r="F18" s="26" t="s">
        <v>51</v>
      </c>
    </row>
    <row r="20" spans="1:6" ht="16.5">
      <c r="C20" s="23" t="s">
        <v>52</v>
      </c>
    </row>
    <row r="21" spans="1:6" ht="14.25">
      <c r="F21" s="26" t="s">
        <v>53</v>
      </c>
    </row>
    <row r="24" spans="1:6" ht="16.5">
      <c r="D24" s="23" t="s">
        <v>54</v>
      </c>
      <c r="E24" s="26" t="s">
        <v>55</v>
      </c>
      <c r="F24" s="26" t="s">
        <v>56</v>
      </c>
    </row>
    <row r="25" spans="1:6" ht="16.5">
      <c r="D25" s="23" t="s">
        <v>57</v>
      </c>
      <c r="E25" s="26" t="s">
        <v>55</v>
      </c>
      <c r="F25" s="26" t="s">
        <v>58</v>
      </c>
    </row>
    <row r="26" spans="1:6" ht="14.25">
      <c r="D26" s="24" t="s">
        <v>59</v>
      </c>
      <c r="E26" s="26" t="s">
        <v>55</v>
      </c>
      <c r="F26" s="26" t="s">
        <v>60</v>
      </c>
    </row>
    <row r="27" spans="1:6" ht="14.25">
      <c r="D27" s="24" t="s">
        <v>61</v>
      </c>
      <c r="E27" s="26" t="s">
        <v>55</v>
      </c>
      <c r="F27" s="26" t="s">
        <v>62</v>
      </c>
    </row>
    <row r="28" spans="1:6" ht="14.25">
      <c r="D28" s="27" t="s">
        <v>63</v>
      </c>
      <c r="E28" s="26" t="s">
        <v>55</v>
      </c>
      <c r="F28" s="26" t="s">
        <v>64</v>
      </c>
    </row>
    <row r="29" spans="1:6" ht="14.25">
      <c r="D29" s="24" t="s">
        <v>65</v>
      </c>
      <c r="E29" s="26" t="s">
        <v>55</v>
      </c>
      <c r="F29" s="26" t="s">
        <v>66</v>
      </c>
    </row>
    <row r="31" spans="1:6" ht="14.25">
      <c r="A31" s="10" t="s">
        <v>67</v>
      </c>
      <c r="B31" s="26" t="s">
        <v>68</v>
      </c>
    </row>
    <row r="33" spans="1:10" ht="14.25">
      <c r="B33" s="23" t="s">
        <v>69</v>
      </c>
      <c r="C33" s="26" t="s">
        <v>46</v>
      </c>
      <c r="D33" s="26" t="s">
        <v>70</v>
      </c>
      <c r="E33" s="23" t="s">
        <v>71</v>
      </c>
      <c r="F33" s="26" t="s">
        <v>72</v>
      </c>
    </row>
    <row r="34" spans="1:10" ht="14.25">
      <c r="C34" s="26" t="s">
        <v>46</v>
      </c>
      <c r="D34" s="147">
        <f>ROUNDDOWN(D14*100/110,-4)</f>
        <v>300000</v>
      </c>
      <c r="E34" s="147"/>
      <c r="F34" s="147"/>
      <c r="G34" s="26" t="s">
        <v>73</v>
      </c>
    </row>
    <row r="36" spans="1:10" ht="14.25">
      <c r="A36" s="10" t="s">
        <v>74</v>
      </c>
      <c r="B36" s="26" t="s">
        <v>75</v>
      </c>
    </row>
    <row r="37" spans="1:10" ht="14.25">
      <c r="C37" s="26" t="s">
        <v>46</v>
      </c>
      <c r="D37" s="26" t="s">
        <v>76</v>
      </c>
      <c r="E37" s="23" t="s">
        <v>71</v>
      </c>
      <c r="F37" s="23">
        <v>0.1</v>
      </c>
    </row>
    <row r="38" spans="1:10" ht="14.25">
      <c r="C38" s="26" t="s">
        <v>46</v>
      </c>
      <c r="D38" s="147">
        <f>D34*0.1</f>
        <v>30000</v>
      </c>
      <c r="E38" s="147"/>
      <c r="F38" s="147"/>
    </row>
    <row r="40" spans="1:10" ht="14.25">
      <c r="A40" t="s">
        <v>77</v>
      </c>
      <c r="B40" s="26" t="s">
        <v>44</v>
      </c>
    </row>
    <row r="41" spans="1:10" ht="14.25">
      <c r="B41" s="23" t="s">
        <v>45</v>
      </c>
      <c r="C41" s="26" t="s">
        <v>46</v>
      </c>
      <c r="D41" s="26" t="s">
        <v>76</v>
      </c>
      <c r="E41" s="26" t="s">
        <v>48</v>
      </c>
      <c r="F41" s="26" t="s">
        <v>75</v>
      </c>
    </row>
    <row r="42" spans="1:10" ht="14.25">
      <c r="C42" s="26" t="s">
        <v>46</v>
      </c>
      <c r="D42" s="147">
        <f>D34+D38</f>
        <v>330000</v>
      </c>
      <c r="E42" s="147"/>
      <c r="F42" s="147"/>
    </row>
    <row r="46" spans="1:10" ht="26.25" customHeight="1">
      <c r="A46" s="143" t="s">
        <v>78</v>
      </c>
      <c r="B46" s="143"/>
      <c r="C46" s="143"/>
      <c r="D46" s="143"/>
      <c r="E46" s="143"/>
      <c r="F46" s="143"/>
      <c r="G46" s="143"/>
      <c r="H46" s="143"/>
      <c r="I46" s="143"/>
      <c r="J46" s="143"/>
    </row>
    <row r="47" spans="1:10" ht="40.5" customHeight="1">
      <c r="A47" s="148" t="s">
        <v>79</v>
      </c>
      <c r="B47" s="148"/>
      <c r="C47" s="148"/>
      <c r="D47" s="148"/>
      <c r="E47" s="148" t="s">
        <v>80</v>
      </c>
      <c r="F47" s="148"/>
      <c r="G47" s="149" t="str">
        <f>"対象金額の1%（③/100)=\"&amp;TEXT(ROUNDDOWN(H5/100,0),"#,##0")&amp;"に対する率"</f>
        <v>対象金額の1%（③/100)=\340,000に対する率</v>
      </c>
      <c r="H47" s="149"/>
      <c r="I47" s="150" t="s">
        <v>81</v>
      </c>
      <c r="J47" s="150"/>
    </row>
    <row r="48" spans="1:10" ht="30" customHeight="1">
      <c r="A48" s="150" t="s">
        <v>82</v>
      </c>
      <c r="B48" s="151" t="str">
        <f>判定○材!A2</f>
        <v>【○材類】</v>
      </c>
      <c r="C48" s="151"/>
      <c r="D48" s="151"/>
      <c r="E48" s="152">
        <f>判定○材２!I43</f>
        <v>0</v>
      </c>
      <c r="F48" s="152"/>
      <c r="G48" s="153">
        <f t="shared" ref="G48:G62" si="0">-E48/($H$5*0.01)</f>
        <v>0</v>
      </c>
      <c r="H48" s="153"/>
      <c r="I48" s="33" t="str">
        <f t="shared" ref="I48:I62" si="1">IF(G48&gt;1,"○","×")</f>
        <v>×</v>
      </c>
      <c r="J48" s="34">
        <f t="shared" ref="J48:J62" si="2">IF(G48&gt;1,E48,0)</f>
        <v>0</v>
      </c>
    </row>
    <row r="49" spans="1:10" ht="30" customHeight="1">
      <c r="A49" s="150"/>
      <c r="B49" s="151" t="str">
        <f>判定△材!A2</f>
        <v>【△材類】</v>
      </c>
      <c r="C49" s="151"/>
      <c r="D49" s="151"/>
      <c r="E49" s="152">
        <f>判定△材２!I43</f>
        <v>0</v>
      </c>
      <c r="F49" s="152"/>
      <c r="G49" s="153">
        <f t="shared" si="0"/>
        <v>0</v>
      </c>
      <c r="H49" s="153"/>
      <c r="I49" s="33" t="str">
        <f t="shared" si="1"/>
        <v>×</v>
      </c>
      <c r="J49" s="34">
        <f t="shared" si="2"/>
        <v>0</v>
      </c>
    </row>
    <row r="50" spans="1:10" ht="30" customHeight="1">
      <c r="A50" s="150"/>
      <c r="B50" s="151"/>
      <c r="C50" s="151"/>
      <c r="D50" s="151"/>
      <c r="E50" s="152"/>
      <c r="F50" s="152"/>
      <c r="G50" s="153">
        <f t="shared" si="0"/>
        <v>0</v>
      </c>
      <c r="H50" s="153"/>
      <c r="I50" s="33" t="str">
        <f t="shared" si="1"/>
        <v>×</v>
      </c>
      <c r="J50" s="34">
        <f t="shared" si="2"/>
        <v>0</v>
      </c>
    </row>
    <row r="51" spans="1:10" ht="30" customHeight="1">
      <c r="A51" s="150"/>
      <c r="B51" s="151"/>
      <c r="C51" s="151"/>
      <c r="D51" s="151"/>
      <c r="E51" s="152"/>
      <c r="F51" s="152"/>
      <c r="G51" s="153">
        <f t="shared" si="0"/>
        <v>0</v>
      </c>
      <c r="H51" s="153"/>
      <c r="I51" s="33" t="str">
        <f t="shared" si="1"/>
        <v>×</v>
      </c>
      <c r="J51" s="34">
        <f t="shared" si="2"/>
        <v>0</v>
      </c>
    </row>
    <row r="52" spans="1:10" ht="30" customHeight="1">
      <c r="A52" s="150"/>
      <c r="B52" s="151"/>
      <c r="C52" s="151"/>
      <c r="D52" s="151"/>
      <c r="E52" s="152"/>
      <c r="F52" s="152"/>
      <c r="G52" s="153">
        <f t="shared" si="0"/>
        <v>0</v>
      </c>
      <c r="H52" s="153"/>
      <c r="I52" s="33" t="str">
        <f t="shared" si="1"/>
        <v>×</v>
      </c>
      <c r="J52" s="34">
        <f t="shared" si="2"/>
        <v>0</v>
      </c>
    </row>
    <row r="53" spans="1:10" ht="30" customHeight="1">
      <c r="A53" s="150"/>
      <c r="B53" s="151"/>
      <c r="C53" s="151"/>
      <c r="D53" s="151"/>
      <c r="E53" s="152"/>
      <c r="F53" s="152"/>
      <c r="G53" s="153">
        <f t="shared" si="0"/>
        <v>0</v>
      </c>
      <c r="H53" s="153"/>
      <c r="I53" s="33" t="str">
        <f t="shared" si="1"/>
        <v>×</v>
      </c>
      <c r="J53" s="34">
        <f t="shared" si="2"/>
        <v>0</v>
      </c>
    </row>
    <row r="54" spans="1:10" ht="30" customHeight="1">
      <c r="A54" s="150"/>
      <c r="B54" s="151"/>
      <c r="C54" s="151"/>
      <c r="D54" s="151"/>
      <c r="E54" s="152"/>
      <c r="F54" s="152"/>
      <c r="G54" s="153">
        <f t="shared" si="0"/>
        <v>0</v>
      </c>
      <c r="H54" s="153"/>
      <c r="I54" s="33" t="str">
        <f t="shared" si="1"/>
        <v>×</v>
      </c>
      <c r="J54" s="34">
        <f t="shared" si="2"/>
        <v>0</v>
      </c>
    </row>
    <row r="55" spans="1:10" ht="30" customHeight="1">
      <c r="A55" s="150"/>
      <c r="B55" s="151"/>
      <c r="C55" s="151"/>
      <c r="D55" s="151"/>
      <c r="E55" s="152"/>
      <c r="F55" s="152"/>
      <c r="G55" s="153">
        <f t="shared" si="0"/>
        <v>0</v>
      </c>
      <c r="H55" s="153"/>
      <c r="I55" s="33" t="str">
        <f t="shared" si="1"/>
        <v>×</v>
      </c>
      <c r="J55" s="34">
        <f t="shared" si="2"/>
        <v>0</v>
      </c>
    </row>
    <row r="56" spans="1:10" ht="30" customHeight="1">
      <c r="A56" s="150"/>
      <c r="B56" s="151"/>
      <c r="C56" s="151"/>
      <c r="D56" s="151"/>
      <c r="E56" s="152"/>
      <c r="F56" s="152"/>
      <c r="G56" s="153">
        <f t="shared" si="0"/>
        <v>0</v>
      </c>
      <c r="H56" s="153"/>
      <c r="I56" s="33" t="str">
        <f t="shared" si="1"/>
        <v>×</v>
      </c>
      <c r="J56" s="34">
        <f t="shared" si="2"/>
        <v>0</v>
      </c>
    </row>
    <row r="57" spans="1:10" ht="30" customHeight="1">
      <c r="A57" s="150"/>
      <c r="B57" s="151"/>
      <c r="C57" s="151"/>
      <c r="D57" s="151"/>
      <c r="E57" s="152"/>
      <c r="F57" s="152"/>
      <c r="G57" s="153">
        <f t="shared" si="0"/>
        <v>0</v>
      </c>
      <c r="H57" s="153"/>
      <c r="I57" s="33" t="str">
        <f t="shared" si="1"/>
        <v>×</v>
      </c>
      <c r="J57" s="34">
        <f t="shared" si="2"/>
        <v>0</v>
      </c>
    </row>
    <row r="58" spans="1:10" ht="30" customHeight="1">
      <c r="A58" s="150"/>
      <c r="B58" s="151"/>
      <c r="C58" s="151"/>
      <c r="D58" s="151"/>
      <c r="E58" s="152"/>
      <c r="F58" s="152"/>
      <c r="G58" s="153">
        <f t="shared" si="0"/>
        <v>0</v>
      </c>
      <c r="H58" s="153"/>
      <c r="I58" s="33" t="str">
        <f t="shared" si="1"/>
        <v>×</v>
      </c>
      <c r="J58" s="34">
        <f t="shared" si="2"/>
        <v>0</v>
      </c>
    </row>
    <row r="59" spans="1:10" ht="30" customHeight="1">
      <c r="A59" s="150"/>
      <c r="B59" s="151"/>
      <c r="C59" s="151"/>
      <c r="D59" s="151"/>
      <c r="E59" s="152"/>
      <c r="F59" s="152"/>
      <c r="G59" s="153">
        <f t="shared" si="0"/>
        <v>0</v>
      </c>
      <c r="H59" s="153"/>
      <c r="I59" s="33" t="str">
        <f t="shared" si="1"/>
        <v>×</v>
      </c>
      <c r="J59" s="34">
        <f t="shared" si="2"/>
        <v>0</v>
      </c>
    </row>
    <row r="60" spans="1:10" ht="30" customHeight="1">
      <c r="A60" s="150"/>
      <c r="B60" s="151"/>
      <c r="C60" s="151"/>
      <c r="D60" s="151"/>
      <c r="E60" s="152"/>
      <c r="F60" s="152"/>
      <c r="G60" s="153">
        <f t="shared" si="0"/>
        <v>0</v>
      </c>
      <c r="H60" s="153"/>
      <c r="I60" s="33" t="str">
        <f t="shared" si="1"/>
        <v>×</v>
      </c>
      <c r="J60" s="34">
        <f t="shared" si="2"/>
        <v>0</v>
      </c>
    </row>
    <row r="61" spans="1:10" ht="30" customHeight="1">
      <c r="A61" s="150"/>
      <c r="B61" s="151"/>
      <c r="C61" s="151"/>
      <c r="D61" s="151"/>
      <c r="E61" s="152"/>
      <c r="F61" s="152"/>
      <c r="G61" s="153">
        <f t="shared" si="0"/>
        <v>0</v>
      </c>
      <c r="H61" s="153"/>
      <c r="I61" s="33" t="str">
        <f t="shared" si="1"/>
        <v>×</v>
      </c>
      <c r="J61" s="34">
        <f t="shared" si="2"/>
        <v>0</v>
      </c>
    </row>
    <row r="62" spans="1:10" ht="30" customHeight="1">
      <c r="A62" s="150"/>
      <c r="B62" s="151"/>
      <c r="C62" s="151"/>
      <c r="D62" s="151"/>
      <c r="E62" s="152"/>
      <c r="F62" s="152"/>
      <c r="G62" s="153">
        <f t="shared" si="0"/>
        <v>0</v>
      </c>
      <c r="H62" s="153"/>
      <c r="I62" s="33" t="str">
        <f t="shared" si="1"/>
        <v>×</v>
      </c>
      <c r="J62" s="34">
        <f t="shared" si="2"/>
        <v>0</v>
      </c>
    </row>
    <row r="63" spans="1:10" ht="30" customHeight="1">
      <c r="A63" s="150"/>
      <c r="B63" s="154" t="s">
        <v>83</v>
      </c>
      <c r="C63" s="154"/>
      <c r="D63" s="154"/>
      <c r="E63" s="152"/>
      <c r="F63" s="152"/>
      <c r="G63" s="153"/>
      <c r="H63" s="153"/>
      <c r="I63" s="33"/>
      <c r="J63" s="34">
        <f>SUM(J48:J62)</f>
        <v>0</v>
      </c>
    </row>
    <row r="64" spans="1:10" ht="9.75" customHeight="1">
      <c r="A64" s="148"/>
      <c r="B64" s="148"/>
      <c r="C64" s="148"/>
      <c r="D64" s="148"/>
      <c r="E64" s="152"/>
      <c r="F64" s="152"/>
      <c r="G64" s="153"/>
      <c r="H64" s="153"/>
      <c r="I64" s="33"/>
      <c r="J64" s="34"/>
    </row>
    <row r="65" spans="1:10" ht="30" customHeight="1">
      <c r="A65" s="148" t="str">
        <f>'判定油 '!A2</f>
        <v>【燃料油】</v>
      </c>
      <c r="B65" s="148"/>
      <c r="C65" s="148"/>
      <c r="D65" s="148"/>
      <c r="E65" s="152">
        <f>'判定油 '!J86</f>
        <v>0</v>
      </c>
      <c r="F65" s="152"/>
      <c r="G65" s="153">
        <f>-E65/($H$5*0.01)</f>
        <v>0</v>
      </c>
      <c r="H65" s="153"/>
      <c r="I65" s="33" t="str">
        <f>IF(G65&gt;1,"○","×")</f>
        <v>×</v>
      </c>
      <c r="J65" s="34">
        <f>IF(G65&gt;1,E65,0)</f>
        <v>0</v>
      </c>
    </row>
    <row r="66" spans="1:10" ht="9.75" customHeight="1">
      <c r="A66" s="148"/>
      <c r="B66" s="148"/>
      <c r="C66" s="148"/>
      <c r="D66" s="148"/>
      <c r="E66" s="152"/>
      <c r="F66" s="152"/>
      <c r="G66" s="153"/>
      <c r="H66" s="153"/>
      <c r="I66" s="33"/>
      <c r="J66" s="34"/>
    </row>
    <row r="67" spans="1:10" ht="30" customHeight="1">
      <c r="A67" s="148" t="s">
        <v>84</v>
      </c>
      <c r="B67" s="148"/>
      <c r="C67" s="148"/>
      <c r="D67" s="148"/>
      <c r="E67" s="152"/>
      <c r="F67" s="152"/>
      <c r="G67" s="153"/>
      <c r="H67" s="153"/>
      <c r="I67" s="33"/>
      <c r="J67" s="34">
        <f>J63+J65</f>
        <v>0</v>
      </c>
    </row>
    <row r="68" spans="1:10" ht="17.25" customHeight="1"/>
    <row r="69" spans="1:10" ht="17.25" customHeight="1"/>
    <row r="70" spans="1:10" ht="14.25">
      <c r="A70" s="10" t="s">
        <v>85</v>
      </c>
    </row>
  </sheetData>
  <sheetProtection selectLockedCells="1" selectUnlockedCells="1"/>
  <mergeCells count="81">
    <mergeCell ref="A67:D67"/>
    <mergeCell ref="E67:F67"/>
    <mergeCell ref="G67:H67"/>
    <mergeCell ref="A65:D65"/>
    <mergeCell ref="E65:F65"/>
    <mergeCell ref="G65:H65"/>
    <mergeCell ref="A66:D66"/>
    <mergeCell ref="E66:F66"/>
    <mergeCell ref="G66:H66"/>
    <mergeCell ref="B63:D63"/>
    <mergeCell ref="E63:F63"/>
    <mergeCell ref="G63:H63"/>
    <mergeCell ref="A64:D64"/>
    <mergeCell ref="E64:F64"/>
    <mergeCell ref="G64:H64"/>
    <mergeCell ref="B61:D61"/>
    <mergeCell ref="E61:F61"/>
    <mergeCell ref="G61:H61"/>
    <mergeCell ref="B62:D62"/>
    <mergeCell ref="E62:F62"/>
    <mergeCell ref="G62:H62"/>
    <mergeCell ref="B59:D59"/>
    <mergeCell ref="E59:F59"/>
    <mergeCell ref="G59:H59"/>
    <mergeCell ref="B60:D60"/>
    <mergeCell ref="E60:F60"/>
    <mergeCell ref="G60:H60"/>
    <mergeCell ref="B57:D57"/>
    <mergeCell ref="E57:F57"/>
    <mergeCell ref="G57:H57"/>
    <mergeCell ref="B58:D58"/>
    <mergeCell ref="E58:F58"/>
    <mergeCell ref="G58:H58"/>
    <mergeCell ref="B55:D55"/>
    <mergeCell ref="E55:F55"/>
    <mergeCell ref="G55:H55"/>
    <mergeCell ref="B56:D56"/>
    <mergeCell ref="E56:F56"/>
    <mergeCell ref="G56:H56"/>
    <mergeCell ref="B53:D53"/>
    <mergeCell ref="E53:F53"/>
    <mergeCell ref="G53:H53"/>
    <mergeCell ref="B54:D54"/>
    <mergeCell ref="E54:F54"/>
    <mergeCell ref="G54:H54"/>
    <mergeCell ref="B51:D51"/>
    <mergeCell ref="E51:F51"/>
    <mergeCell ref="G51:H51"/>
    <mergeCell ref="B52:D52"/>
    <mergeCell ref="E52:F52"/>
    <mergeCell ref="G52:H52"/>
    <mergeCell ref="A48:A63"/>
    <mergeCell ref="B48:D48"/>
    <mergeCell ref="E48:F48"/>
    <mergeCell ref="G48:H48"/>
    <mergeCell ref="B49:D49"/>
    <mergeCell ref="E49:F49"/>
    <mergeCell ref="G49:H49"/>
    <mergeCell ref="B50:D50"/>
    <mergeCell ref="E50:F50"/>
    <mergeCell ref="G50:H50"/>
    <mergeCell ref="D38:F38"/>
    <mergeCell ref="D42:F42"/>
    <mergeCell ref="A46:J46"/>
    <mergeCell ref="A47:D47"/>
    <mergeCell ref="E47:F47"/>
    <mergeCell ref="G47:H47"/>
    <mergeCell ref="I47:J47"/>
    <mergeCell ref="B6:G6"/>
    <mergeCell ref="H6:J6"/>
    <mergeCell ref="B7:G7"/>
    <mergeCell ref="H7:J7"/>
    <mergeCell ref="D14:F14"/>
    <mergeCell ref="D34:F34"/>
    <mergeCell ref="A2:J2"/>
    <mergeCell ref="B3:G3"/>
    <mergeCell ref="H3:J3"/>
    <mergeCell ref="B4:G4"/>
    <mergeCell ref="H4:J4"/>
    <mergeCell ref="B5:G5"/>
    <mergeCell ref="H5:J5"/>
  </mergeCells>
  <phoneticPr fontId="35"/>
  <pageMargins left="0.7" right="0.7" top="0.75" bottom="0.75"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7"/>
  <sheetViews>
    <sheetView zoomScaleNormal="100" workbookViewId="0"/>
  </sheetViews>
  <sheetFormatPr defaultRowHeight="13.5"/>
  <cols>
    <col min="1" max="1" width="20.125" style="35" customWidth="1"/>
    <col min="2" max="18" width="8.375" style="35" customWidth="1"/>
    <col min="19" max="19" width="16.375" style="35" customWidth="1"/>
    <col min="20" max="20" width="8.125" style="35" customWidth="1"/>
    <col min="21" max="21" width="6.75" style="35" customWidth="1"/>
    <col min="22" max="22" width="9.375" style="35" customWidth="1"/>
  </cols>
  <sheetData>
    <row r="1" spans="1:24">
      <c r="T1" s="36" t="s">
        <v>86</v>
      </c>
    </row>
    <row r="2" spans="1:24" ht="18" customHeight="1">
      <c r="A2" s="37" t="s">
        <v>87</v>
      </c>
    </row>
    <row r="3" spans="1:24" ht="13.5" customHeight="1">
      <c r="A3" s="38" t="s">
        <v>88</v>
      </c>
      <c r="B3" s="155" t="s">
        <v>89</v>
      </c>
      <c r="C3" s="155"/>
      <c r="D3" s="155"/>
      <c r="E3" s="155"/>
      <c r="F3" s="155"/>
      <c r="G3" s="155"/>
      <c r="H3" s="155"/>
      <c r="I3" s="39" t="s">
        <v>46</v>
      </c>
      <c r="J3" s="40"/>
      <c r="K3" s="39" t="str">
        <f>IF($V9=0," ",VLOOKUP($V9,単価データ!$A$1:$AH$10714,4,FALSE))</f>
        <v xml:space="preserve"> </v>
      </c>
      <c r="L3" s="156" t="s">
        <v>90</v>
      </c>
      <c r="M3" s="156"/>
      <c r="N3" s="156"/>
      <c r="O3" s="156"/>
      <c r="P3" s="156"/>
      <c r="Q3" s="156"/>
      <c r="R3" s="156"/>
      <c r="S3" s="156"/>
      <c r="T3" s="157">
        <v>1</v>
      </c>
      <c r="U3" s="157"/>
    </row>
    <row r="4" spans="1:24" ht="13.5" customHeight="1">
      <c r="A4" s="39" t="str">
        <f>IF($V9=0," ",VLOOKUP($V9,単価データ!$A$1:$AH$10714,2,FALSE))</f>
        <v xml:space="preserve"> </v>
      </c>
      <c r="B4" s="155" t="s">
        <v>91</v>
      </c>
      <c r="C4" s="155"/>
      <c r="D4" s="155"/>
      <c r="E4" s="155"/>
      <c r="F4" s="155"/>
      <c r="G4" s="155"/>
      <c r="H4" s="155"/>
      <c r="I4" s="39" t="s">
        <v>46</v>
      </c>
      <c r="J4" s="40"/>
      <c r="K4" s="39" t="s">
        <v>92</v>
      </c>
      <c r="L4" s="156"/>
      <c r="M4" s="156"/>
      <c r="N4" s="156"/>
      <c r="O4" s="156"/>
      <c r="P4" s="156"/>
      <c r="Q4" s="156"/>
      <c r="R4" s="156"/>
      <c r="S4" s="156"/>
      <c r="T4" s="157"/>
      <c r="U4" s="157"/>
    </row>
    <row r="5" spans="1:24" ht="13.5" customHeight="1">
      <c r="A5" s="38" t="s">
        <v>93</v>
      </c>
      <c r="B5" s="158" t="s">
        <v>94</v>
      </c>
      <c r="C5" s="158"/>
      <c r="D5" s="158"/>
      <c r="E5" s="158"/>
      <c r="F5" s="158"/>
      <c r="G5" s="158"/>
      <c r="H5" s="158"/>
      <c r="I5" s="158"/>
      <c r="J5" s="158"/>
      <c r="K5" s="158"/>
      <c r="L5" s="158"/>
      <c r="M5" s="158"/>
      <c r="N5" s="158"/>
      <c r="O5" s="158"/>
      <c r="P5" s="158"/>
      <c r="Q5" s="158"/>
      <c r="R5" s="158"/>
      <c r="S5" s="158"/>
      <c r="T5" s="159" t="s">
        <v>95</v>
      </c>
      <c r="U5" s="160">
        <f>IF(T3=2,J3,IF(J3&gt;S7,0,J3))</f>
        <v>0</v>
      </c>
      <c r="V5" s="161" t="s">
        <v>96</v>
      </c>
    </row>
    <row r="6" spans="1:24" ht="27.75" customHeight="1">
      <c r="A6" s="42" t="str">
        <f>IF($V9=0," ",VLOOKUP($V9,単価データ!$A$1:$AH$10714,3,FALSE))</f>
        <v xml:space="preserve"> </v>
      </c>
      <c r="B6" s="43" t="s">
        <v>97</v>
      </c>
      <c r="C6" s="43" t="s">
        <v>98</v>
      </c>
      <c r="D6" s="43" t="s">
        <v>99</v>
      </c>
      <c r="E6" s="43" t="s">
        <v>100</v>
      </c>
      <c r="F6" s="43" t="s">
        <v>101</v>
      </c>
      <c r="G6" s="43" t="s">
        <v>102</v>
      </c>
      <c r="H6" s="43" t="s">
        <v>103</v>
      </c>
      <c r="I6" s="43" t="s">
        <v>104</v>
      </c>
      <c r="J6" s="43" t="s">
        <v>105</v>
      </c>
      <c r="K6" s="43" t="s">
        <v>106</v>
      </c>
      <c r="L6" s="43" t="s">
        <v>107</v>
      </c>
      <c r="M6" s="43" t="s">
        <v>108</v>
      </c>
      <c r="N6" s="43" t="s">
        <v>97</v>
      </c>
      <c r="O6" s="43" t="s">
        <v>98</v>
      </c>
      <c r="P6" s="43" t="s">
        <v>99</v>
      </c>
      <c r="Q6" s="43" t="s">
        <v>100</v>
      </c>
      <c r="R6" s="43" t="s">
        <v>101</v>
      </c>
      <c r="S6" s="44" t="s">
        <v>109</v>
      </c>
      <c r="T6" s="159"/>
      <c r="U6" s="160"/>
      <c r="V6" s="161"/>
    </row>
    <row r="7" spans="1:24" ht="28.5" customHeight="1">
      <c r="A7" s="45" t="s">
        <v>110</v>
      </c>
      <c r="B7" s="40"/>
      <c r="C7" s="40"/>
      <c r="D7" s="40"/>
      <c r="E7" s="40"/>
      <c r="F7" s="40"/>
      <c r="G7" s="40"/>
      <c r="H7" s="40"/>
      <c r="I7" s="40"/>
      <c r="J7" s="40"/>
      <c r="K7" s="40"/>
      <c r="L7" s="40"/>
      <c r="M7" s="40"/>
      <c r="N7" s="40"/>
      <c r="O7" s="40"/>
      <c r="P7" s="40"/>
      <c r="Q7" s="40"/>
      <c r="R7" s="40"/>
      <c r="S7" s="46">
        <f>SUM(B7:R7)</f>
        <v>0</v>
      </c>
      <c r="T7" s="162" t="s">
        <v>111</v>
      </c>
      <c r="U7" s="162"/>
      <c r="V7" s="47"/>
    </row>
    <row r="8" spans="1:24" ht="24" customHeight="1">
      <c r="A8" s="45" t="s">
        <v>112</v>
      </c>
      <c r="B8" s="40"/>
      <c r="C8" s="40"/>
      <c r="D8" s="40"/>
      <c r="E8" s="40"/>
      <c r="F8" s="40"/>
      <c r="G8" s="40"/>
      <c r="H8" s="40"/>
      <c r="I8" s="40"/>
      <c r="J8" s="40"/>
      <c r="K8" s="40"/>
      <c r="L8" s="40"/>
      <c r="M8" s="40"/>
      <c r="N8" s="40"/>
      <c r="O8" s="40"/>
      <c r="P8" s="40"/>
      <c r="Q8" s="40"/>
      <c r="R8" s="40"/>
      <c r="S8" s="46"/>
      <c r="T8" s="163">
        <f>U5*J4</f>
        <v>0</v>
      </c>
      <c r="U8" s="163"/>
      <c r="V8" s="48"/>
    </row>
    <row r="9" spans="1:24" ht="24" customHeight="1">
      <c r="A9" s="45" t="s">
        <v>113</v>
      </c>
      <c r="B9" s="40"/>
      <c r="C9" s="40"/>
      <c r="D9" s="40"/>
      <c r="E9" s="40"/>
      <c r="F9" s="40"/>
      <c r="G9" s="40"/>
      <c r="H9" s="40"/>
      <c r="I9" s="40"/>
      <c r="J9" s="40"/>
      <c r="K9" s="40"/>
      <c r="L9" s="40"/>
      <c r="M9" s="40"/>
      <c r="N9" s="40"/>
      <c r="O9" s="40"/>
      <c r="P9" s="40"/>
      <c r="Q9" s="40"/>
      <c r="R9" s="40"/>
      <c r="S9" s="49" t="str">
        <f>IF(T3=1,"　",IF(V9=0,0,IF(LEN(ROUND(SUM($B9:$R9)/COUNTIF($B9:$R9,"&gt;0"),0))&lt;4,ROUND(SUM($B9:$R9)/COUNTIF($B9:$R9,"&gt;0"),0),ROUND(SUM($B9:$R9)/COUNTIF($B9:$R9,"&gt;0"),-(LEN(ROUND(SUM($B9:$R9)/COUNTIF($B9:$R9,"&gt;0"),0))-3)))))</f>
        <v>　</v>
      </c>
      <c r="T9" s="164" t="s">
        <v>114</v>
      </c>
      <c r="U9" s="164"/>
      <c r="V9" s="50"/>
      <c r="X9" s="51"/>
    </row>
    <row r="10" spans="1:24" ht="25.5">
      <c r="A10" s="45" t="s">
        <v>115</v>
      </c>
      <c r="B10" s="46">
        <f t="shared" ref="B10:R10" si="0">B7*B8</f>
        <v>0</v>
      </c>
      <c r="C10" s="46">
        <f t="shared" si="0"/>
        <v>0</v>
      </c>
      <c r="D10" s="46">
        <f t="shared" si="0"/>
        <v>0</v>
      </c>
      <c r="E10" s="46">
        <f t="shared" si="0"/>
        <v>0</v>
      </c>
      <c r="F10" s="46">
        <f t="shared" si="0"/>
        <v>0</v>
      </c>
      <c r="G10" s="46">
        <f t="shared" si="0"/>
        <v>0</v>
      </c>
      <c r="H10" s="46">
        <f t="shared" si="0"/>
        <v>0</v>
      </c>
      <c r="I10" s="46">
        <f t="shared" si="0"/>
        <v>0</v>
      </c>
      <c r="J10" s="46">
        <f t="shared" si="0"/>
        <v>0</v>
      </c>
      <c r="K10" s="46">
        <f t="shared" si="0"/>
        <v>0</v>
      </c>
      <c r="L10" s="46">
        <f t="shared" si="0"/>
        <v>0</v>
      </c>
      <c r="M10" s="46">
        <f t="shared" si="0"/>
        <v>0</v>
      </c>
      <c r="N10" s="46">
        <f t="shared" si="0"/>
        <v>0</v>
      </c>
      <c r="O10" s="46">
        <f t="shared" si="0"/>
        <v>0</v>
      </c>
      <c r="P10" s="46">
        <f t="shared" si="0"/>
        <v>0</v>
      </c>
      <c r="Q10" s="46">
        <f t="shared" si="0"/>
        <v>0</v>
      </c>
      <c r="R10" s="46">
        <f t="shared" si="0"/>
        <v>0</v>
      </c>
      <c r="S10" s="46">
        <f>SUM(B10:R10)</f>
        <v>0</v>
      </c>
      <c r="T10" s="164">
        <f>IF(U5=0,0,IF(J3=S7,S10,ROUNDDOWN((J3/S7)*S10,0)))</f>
        <v>0</v>
      </c>
      <c r="U10" s="164"/>
      <c r="V10" s="47"/>
    </row>
    <row r="11" spans="1:24" ht="25.5">
      <c r="A11" s="52" t="s">
        <v>116</v>
      </c>
      <c r="B11" s="53">
        <f t="shared" ref="B11:R11" si="1">IF($T3=2,0,B7*B9)</f>
        <v>0</v>
      </c>
      <c r="C11" s="53">
        <f t="shared" si="1"/>
        <v>0</v>
      </c>
      <c r="D11" s="53">
        <f t="shared" si="1"/>
        <v>0</v>
      </c>
      <c r="E11" s="53">
        <f t="shared" si="1"/>
        <v>0</v>
      </c>
      <c r="F11" s="53">
        <f t="shared" si="1"/>
        <v>0</v>
      </c>
      <c r="G11" s="53">
        <f t="shared" si="1"/>
        <v>0</v>
      </c>
      <c r="H11" s="53">
        <f t="shared" si="1"/>
        <v>0</v>
      </c>
      <c r="I11" s="53">
        <f t="shared" si="1"/>
        <v>0</v>
      </c>
      <c r="J11" s="53">
        <f t="shared" si="1"/>
        <v>0</v>
      </c>
      <c r="K11" s="53">
        <f t="shared" si="1"/>
        <v>0</v>
      </c>
      <c r="L11" s="53">
        <f t="shared" si="1"/>
        <v>0</v>
      </c>
      <c r="M11" s="53">
        <f t="shared" si="1"/>
        <v>0</v>
      </c>
      <c r="N11" s="53">
        <f t="shared" si="1"/>
        <v>0</v>
      </c>
      <c r="O11" s="53">
        <f t="shared" si="1"/>
        <v>0</v>
      </c>
      <c r="P11" s="53">
        <f t="shared" si="1"/>
        <v>0</v>
      </c>
      <c r="Q11" s="53">
        <f t="shared" si="1"/>
        <v>0</v>
      </c>
      <c r="R11" s="53">
        <f t="shared" si="1"/>
        <v>0</v>
      </c>
      <c r="S11" s="53">
        <f>IF($T3=2,0,SUM(B11:R11))</f>
        <v>0</v>
      </c>
      <c r="T11" s="162" t="str">
        <f>IF(T3=1,"スライド単価p'×対象数量","平均単価×対象数量")</f>
        <v>スライド単価p'×対象数量</v>
      </c>
      <c r="U11" s="162"/>
      <c r="V11" s="47"/>
    </row>
    <row r="12" spans="1:24" ht="26.25" customHeight="1">
      <c r="A12" s="54" t="s">
        <v>117</v>
      </c>
      <c r="B12" s="165" t="str">
        <f>IF(T3=1,"ｐ’＝Σ（搬入数量×実勢価格）÷搬入数量＝","  ")</f>
        <v>ｐ’＝Σ（搬入数量×実勢価格）÷搬入数量＝</v>
      </c>
      <c r="C12" s="165"/>
      <c r="D12" s="165"/>
      <c r="E12" s="165"/>
      <c r="F12" s="165"/>
      <c r="G12" s="165"/>
      <c r="H12" s="165"/>
      <c r="I12" s="55">
        <f>IF(T3=1,S11,"  ")</f>
        <v>0</v>
      </c>
      <c r="J12" s="56" t="str">
        <f>IF(T3=1,"÷","  ")</f>
        <v>÷</v>
      </c>
      <c r="K12" s="55">
        <f>IF(T3=1,S7,"  ")</f>
        <v>0</v>
      </c>
      <c r="L12" s="56" t="str">
        <f>IF(T3=1,"＝","  ")</f>
        <v>＝</v>
      </c>
      <c r="M12" s="55"/>
      <c r="N12" s="56"/>
      <c r="O12" s="57">
        <f>IF(T3=2,"  ",IF(K12=0,0,I12/K12))</f>
        <v>0</v>
      </c>
      <c r="P12" s="57"/>
      <c r="Q12" s="58"/>
      <c r="R12" s="59" t="s">
        <v>61</v>
      </c>
      <c r="S12" s="60">
        <f>IF(T3=2,"  ",IF(LEN(ROUND(O12,0))&lt;4,ROUND(O12,0),ROUND(O12,-(LEN(ROUND(O12,0))-3))))</f>
        <v>0</v>
      </c>
      <c r="T12" s="164">
        <f>IF(T3=1,U5*S12,S9*U5)</f>
        <v>0</v>
      </c>
      <c r="U12" s="164"/>
      <c r="V12" s="47"/>
    </row>
    <row r="13" spans="1:24" ht="51" customHeight="1">
      <c r="A13" s="166" t="s">
        <v>118</v>
      </c>
      <c r="B13" s="166"/>
      <c r="C13" s="166"/>
      <c r="D13" s="166"/>
      <c r="E13" s="166"/>
      <c r="F13" s="166"/>
      <c r="G13" s="166"/>
      <c r="H13" s="166"/>
      <c r="I13" s="166"/>
      <c r="J13" s="166"/>
      <c r="K13" s="166"/>
      <c r="L13" s="166"/>
      <c r="M13" s="166"/>
      <c r="N13" s="166"/>
      <c r="O13" s="166"/>
      <c r="P13" s="166"/>
      <c r="Q13" s="166"/>
      <c r="R13" s="166"/>
      <c r="S13" s="166"/>
      <c r="T13" s="166"/>
      <c r="U13" s="166"/>
      <c r="V13" s="61"/>
    </row>
    <row r="14" spans="1:24" ht="35.25" customHeight="1">
      <c r="A14" s="166" t="s">
        <v>119</v>
      </c>
      <c r="B14" s="166"/>
      <c r="C14" s="166"/>
      <c r="D14" s="166"/>
      <c r="E14" s="166"/>
      <c r="F14" s="166"/>
      <c r="G14" s="166"/>
      <c r="H14" s="166"/>
      <c r="I14" s="166"/>
      <c r="J14" s="166"/>
      <c r="K14" s="166"/>
      <c r="L14" s="166"/>
      <c r="M14" s="166"/>
      <c r="N14" s="166"/>
      <c r="O14" s="166"/>
      <c r="P14" s="166"/>
      <c r="Q14" s="166"/>
      <c r="R14" s="166"/>
      <c r="S14" s="166"/>
      <c r="T14" s="166"/>
      <c r="U14" s="166"/>
      <c r="V14" s="62"/>
    </row>
    <row r="15" spans="1:24" ht="34.5" customHeight="1">
      <c r="A15" s="166" t="s">
        <v>120</v>
      </c>
      <c r="B15" s="166"/>
      <c r="C15" s="166"/>
      <c r="D15" s="166"/>
      <c r="E15" s="166"/>
      <c r="F15" s="166"/>
      <c r="G15" s="166"/>
      <c r="H15" s="166"/>
      <c r="I15" s="166"/>
      <c r="J15" s="166"/>
      <c r="K15" s="166"/>
      <c r="L15" s="166"/>
      <c r="M15" s="166"/>
      <c r="N15" s="166"/>
      <c r="O15" s="166"/>
      <c r="P15" s="166"/>
      <c r="Q15" s="166"/>
      <c r="R15" s="166"/>
      <c r="S15" s="166"/>
      <c r="T15" s="166"/>
      <c r="U15" s="166"/>
      <c r="V15" s="62"/>
    </row>
    <row r="16" spans="1:24" ht="21" customHeight="1">
      <c r="A16" s="166" t="s">
        <v>121</v>
      </c>
      <c r="B16" s="166"/>
      <c r="C16" s="166"/>
      <c r="D16" s="166"/>
      <c r="E16" s="166"/>
      <c r="F16" s="166"/>
      <c r="G16" s="166"/>
      <c r="H16" s="166"/>
      <c r="I16" s="166"/>
      <c r="J16" s="166"/>
      <c r="K16" s="166"/>
      <c r="L16" s="166"/>
      <c r="M16" s="166"/>
      <c r="N16" s="166"/>
      <c r="O16" s="166"/>
      <c r="P16" s="166"/>
      <c r="Q16" s="166"/>
      <c r="R16" s="166"/>
      <c r="S16" s="166"/>
      <c r="T16" s="166"/>
      <c r="U16" s="166"/>
      <c r="W16" s="35"/>
    </row>
    <row r="17" spans="1:24">
      <c r="A17" s="63"/>
      <c r="V17" s="64"/>
    </row>
    <row r="19" spans="1:24">
      <c r="A19" s="64"/>
      <c r="B19" s="64"/>
      <c r="C19" s="64"/>
      <c r="D19" s="64"/>
      <c r="E19" s="64"/>
      <c r="F19" s="64"/>
      <c r="G19" s="64"/>
      <c r="H19" s="64"/>
      <c r="I19" s="64"/>
      <c r="J19" s="64"/>
      <c r="K19" s="64"/>
      <c r="L19" s="64"/>
      <c r="M19" s="64"/>
      <c r="N19" s="64"/>
      <c r="O19" s="64"/>
      <c r="P19" s="64"/>
      <c r="Q19" s="64"/>
      <c r="R19" s="64"/>
      <c r="S19" s="64"/>
      <c r="T19" s="64"/>
      <c r="U19" s="64"/>
      <c r="W19" s="35"/>
    </row>
    <row r="20" spans="1:24" ht="13.5" customHeight="1">
      <c r="A20" s="38" t="s">
        <v>122</v>
      </c>
      <c r="B20" s="155" t="s">
        <v>123</v>
      </c>
      <c r="C20" s="155"/>
      <c r="D20" s="155"/>
      <c r="E20" s="155"/>
      <c r="F20" s="155"/>
      <c r="G20" s="155"/>
      <c r="H20" s="155"/>
      <c r="I20" s="39" t="s">
        <v>46</v>
      </c>
      <c r="J20" s="40"/>
      <c r="K20" s="39" t="str">
        <f>IF($V26=0," ",VLOOKUP($V26,単価データ!$A$1:$AH$10714,4,FALSE))</f>
        <v xml:space="preserve"> </v>
      </c>
      <c r="L20" s="156" t="s">
        <v>90</v>
      </c>
      <c r="M20" s="156"/>
      <c r="N20" s="156"/>
      <c r="O20" s="156"/>
      <c r="P20" s="156"/>
      <c r="Q20" s="156"/>
      <c r="R20" s="156"/>
      <c r="S20" s="156"/>
      <c r="T20" s="157">
        <v>1</v>
      </c>
      <c r="U20" s="157"/>
    </row>
    <row r="21" spans="1:24">
      <c r="A21" s="39" t="str">
        <f>IF($V26=0," ",VLOOKUP($V26,単価データ!$A$1:$AH$10714,2,FALSE))</f>
        <v xml:space="preserve"> </v>
      </c>
      <c r="B21" s="155" t="s">
        <v>91</v>
      </c>
      <c r="C21" s="155"/>
      <c r="D21" s="155"/>
      <c r="E21" s="155"/>
      <c r="F21" s="155"/>
      <c r="G21" s="155"/>
      <c r="H21" s="155"/>
      <c r="I21" s="39" t="s">
        <v>46</v>
      </c>
      <c r="J21" s="40"/>
      <c r="K21" s="39" t="s">
        <v>92</v>
      </c>
      <c r="L21" s="156"/>
      <c r="M21" s="156"/>
      <c r="N21" s="156"/>
      <c r="O21" s="156"/>
      <c r="P21" s="156"/>
      <c r="Q21" s="156"/>
      <c r="R21" s="156"/>
      <c r="S21" s="156"/>
      <c r="T21" s="157"/>
      <c r="U21" s="157"/>
    </row>
    <row r="22" spans="1:24" ht="13.5" customHeight="1">
      <c r="A22" s="38" t="s">
        <v>93</v>
      </c>
      <c r="B22" s="158" t="s">
        <v>94</v>
      </c>
      <c r="C22" s="158"/>
      <c r="D22" s="158"/>
      <c r="E22" s="158"/>
      <c r="F22" s="158"/>
      <c r="G22" s="158"/>
      <c r="H22" s="158"/>
      <c r="I22" s="158"/>
      <c r="J22" s="158"/>
      <c r="K22" s="158"/>
      <c r="L22" s="158"/>
      <c r="M22" s="158"/>
      <c r="N22" s="158"/>
      <c r="O22" s="158"/>
      <c r="P22" s="158"/>
      <c r="Q22" s="158"/>
      <c r="R22" s="158"/>
      <c r="S22" s="158"/>
      <c r="T22" s="159" t="s">
        <v>95</v>
      </c>
      <c r="U22" s="160">
        <f>IF(T20=2,J20,IF(J20&gt;S24,0,J20))</f>
        <v>0</v>
      </c>
      <c r="V22" s="161" t="s">
        <v>96</v>
      </c>
    </row>
    <row r="23" spans="1:24" ht="27.75" customHeight="1">
      <c r="A23" s="42" t="str">
        <f>IF($V26=0," ",VLOOKUP($V26,単価データ!$A$1:$AH$10714,3,FALSE))</f>
        <v xml:space="preserve"> </v>
      </c>
      <c r="B23" s="43" t="s">
        <v>97</v>
      </c>
      <c r="C23" s="43" t="s">
        <v>98</v>
      </c>
      <c r="D23" s="43" t="s">
        <v>99</v>
      </c>
      <c r="E23" s="43" t="s">
        <v>100</v>
      </c>
      <c r="F23" s="43" t="s">
        <v>101</v>
      </c>
      <c r="G23" s="43" t="s">
        <v>102</v>
      </c>
      <c r="H23" s="43" t="s">
        <v>103</v>
      </c>
      <c r="I23" s="43" t="s">
        <v>104</v>
      </c>
      <c r="J23" s="43" t="s">
        <v>105</v>
      </c>
      <c r="K23" s="43" t="s">
        <v>106</v>
      </c>
      <c r="L23" s="43" t="s">
        <v>107</v>
      </c>
      <c r="M23" s="43" t="s">
        <v>108</v>
      </c>
      <c r="N23" s="43" t="s">
        <v>97</v>
      </c>
      <c r="O23" s="43" t="s">
        <v>98</v>
      </c>
      <c r="P23" s="43" t="s">
        <v>99</v>
      </c>
      <c r="Q23" s="43" t="s">
        <v>100</v>
      </c>
      <c r="R23" s="43" t="s">
        <v>101</v>
      </c>
      <c r="S23" s="44" t="s">
        <v>109</v>
      </c>
      <c r="T23" s="159"/>
      <c r="U23" s="160"/>
      <c r="V23" s="161"/>
    </row>
    <row r="24" spans="1:24" ht="28.5" customHeight="1">
      <c r="A24" s="45" t="s">
        <v>124</v>
      </c>
      <c r="B24" s="40"/>
      <c r="C24" s="40"/>
      <c r="D24" s="40"/>
      <c r="E24" s="40"/>
      <c r="F24" s="40"/>
      <c r="G24" s="40"/>
      <c r="H24" s="40"/>
      <c r="I24" s="40"/>
      <c r="J24" s="40"/>
      <c r="K24" s="40"/>
      <c r="L24" s="40"/>
      <c r="M24" s="40"/>
      <c r="N24" s="40"/>
      <c r="O24" s="40"/>
      <c r="P24" s="40"/>
      <c r="Q24" s="40"/>
      <c r="R24" s="40"/>
      <c r="S24" s="46">
        <f>SUM(B24:R24)</f>
        <v>0</v>
      </c>
      <c r="T24" s="162" t="s">
        <v>111</v>
      </c>
      <c r="U24" s="162"/>
      <c r="V24" s="47"/>
    </row>
    <row r="25" spans="1:24" ht="24" customHeight="1">
      <c r="A25" s="45" t="s">
        <v>125</v>
      </c>
      <c r="B25" s="40"/>
      <c r="C25" s="40"/>
      <c r="D25" s="40"/>
      <c r="E25" s="40"/>
      <c r="F25" s="40"/>
      <c r="G25" s="40"/>
      <c r="H25" s="40"/>
      <c r="I25" s="40"/>
      <c r="J25" s="40"/>
      <c r="K25" s="40"/>
      <c r="L25" s="40"/>
      <c r="M25" s="40"/>
      <c r="N25" s="40"/>
      <c r="O25" s="40"/>
      <c r="P25" s="40"/>
      <c r="Q25" s="40"/>
      <c r="R25" s="40"/>
      <c r="S25" s="46"/>
      <c r="T25" s="163">
        <f>U22*J21</f>
        <v>0</v>
      </c>
      <c r="U25" s="163"/>
      <c r="V25" s="48"/>
    </row>
    <row r="26" spans="1:24" ht="24" customHeight="1">
      <c r="A26" s="45" t="s">
        <v>126</v>
      </c>
      <c r="B26" s="40"/>
      <c r="C26" s="40"/>
      <c r="D26" s="40"/>
      <c r="E26" s="40"/>
      <c r="F26" s="40"/>
      <c r="G26" s="40"/>
      <c r="H26" s="40"/>
      <c r="I26" s="40"/>
      <c r="J26" s="40"/>
      <c r="K26" s="40"/>
      <c r="L26" s="40"/>
      <c r="M26" s="40"/>
      <c r="N26" s="40"/>
      <c r="O26" s="40"/>
      <c r="P26" s="40"/>
      <c r="Q26" s="40"/>
      <c r="R26" s="40"/>
      <c r="S26" s="49" t="str">
        <f>IF(T20=1,"　",IF(V26=0,0,IF(LEN(ROUND(SUM($B26:$R26)/COUNTIF($B26:$R26,"&gt;0"),0))&lt;4,ROUND(SUM($B26:$R26)/COUNTIF($B26:$R26,"&gt;0"),0),ROUND(SUM($B26:$R26)/COUNTIF($B26:$R26,"&gt;0"),-(LEN(ROUND(SUM($B26:$R26)/COUNTIF($B26:$R26,"&gt;0"),0))-3)))))</f>
        <v>　</v>
      </c>
      <c r="T26" s="164" t="s">
        <v>114</v>
      </c>
      <c r="U26" s="164"/>
      <c r="V26" s="50"/>
      <c r="X26" s="51"/>
    </row>
    <row r="27" spans="1:24" ht="25.5">
      <c r="A27" s="45" t="s">
        <v>115</v>
      </c>
      <c r="B27" s="46">
        <f t="shared" ref="B27:R27" si="2">B24*B25</f>
        <v>0</v>
      </c>
      <c r="C27" s="46">
        <f t="shared" si="2"/>
        <v>0</v>
      </c>
      <c r="D27" s="46">
        <f t="shared" si="2"/>
        <v>0</v>
      </c>
      <c r="E27" s="46">
        <f t="shared" si="2"/>
        <v>0</v>
      </c>
      <c r="F27" s="46">
        <f t="shared" si="2"/>
        <v>0</v>
      </c>
      <c r="G27" s="46">
        <f t="shared" si="2"/>
        <v>0</v>
      </c>
      <c r="H27" s="46">
        <f t="shared" si="2"/>
        <v>0</v>
      </c>
      <c r="I27" s="46">
        <f t="shared" si="2"/>
        <v>0</v>
      </c>
      <c r="J27" s="46">
        <f t="shared" si="2"/>
        <v>0</v>
      </c>
      <c r="K27" s="46">
        <f t="shared" si="2"/>
        <v>0</v>
      </c>
      <c r="L27" s="46">
        <f t="shared" si="2"/>
        <v>0</v>
      </c>
      <c r="M27" s="46">
        <f t="shared" si="2"/>
        <v>0</v>
      </c>
      <c r="N27" s="46">
        <f t="shared" si="2"/>
        <v>0</v>
      </c>
      <c r="O27" s="46">
        <f t="shared" si="2"/>
        <v>0</v>
      </c>
      <c r="P27" s="46">
        <f t="shared" si="2"/>
        <v>0</v>
      </c>
      <c r="Q27" s="46">
        <f t="shared" si="2"/>
        <v>0</v>
      </c>
      <c r="R27" s="46">
        <f t="shared" si="2"/>
        <v>0</v>
      </c>
      <c r="S27" s="46">
        <f>SUM(B27:R27)</f>
        <v>0</v>
      </c>
      <c r="T27" s="164">
        <f>IF(U22=0,0,IF(J20=S24,S27,ROUNDDOWN((J20/S24)*S27,0)))</f>
        <v>0</v>
      </c>
      <c r="U27" s="164"/>
      <c r="V27" s="47"/>
    </row>
    <row r="28" spans="1:24" ht="25.5">
      <c r="A28" s="52" t="s">
        <v>116</v>
      </c>
      <c r="B28" s="53">
        <f t="shared" ref="B28:R28" si="3">IF($T20=2,0,B24*B26)</f>
        <v>0</v>
      </c>
      <c r="C28" s="53">
        <f t="shared" si="3"/>
        <v>0</v>
      </c>
      <c r="D28" s="53">
        <f t="shared" si="3"/>
        <v>0</v>
      </c>
      <c r="E28" s="53">
        <f t="shared" si="3"/>
        <v>0</v>
      </c>
      <c r="F28" s="53">
        <f t="shared" si="3"/>
        <v>0</v>
      </c>
      <c r="G28" s="53">
        <f t="shared" si="3"/>
        <v>0</v>
      </c>
      <c r="H28" s="53">
        <f t="shared" si="3"/>
        <v>0</v>
      </c>
      <c r="I28" s="53">
        <f t="shared" si="3"/>
        <v>0</v>
      </c>
      <c r="J28" s="53">
        <f t="shared" si="3"/>
        <v>0</v>
      </c>
      <c r="K28" s="53">
        <f t="shared" si="3"/>
        <v>0</v>
      </c>
      <c r="L28" s="53">
        <f t="shared" si="3"/>
        <v>0</v>
      </c>
      <c r="M28" s="53">
        <f t="shared" si="3"/>
        <v>0</v>
      </c>
      <c r="N28" s="53">
        <f t="shared" si="3"/>
        <v>0</v>
      </c>
      <c r="O28" s="53">
        <f t="shared" si="3"/>
        <v>0</v>
      </c>
      <c r="P28" s="53">
        <f t="shared" si="3"/>
        <v>0</v>
      </c>
      <c r="Q28" s="53">
        <f t="shared" si="3"/>
        <v>0</v>
      </c>
      <c r="R28" s="53">
        <f t="shared" si="3"/>
        <v>0</v>
      </c>
      <c r="S28" s="53">
        <f>IF($T20=2,0,SUM(B28:R28))</f>
        <v>0</v>
      </c>
      <c r="T28" s="162" t="str">
        <f>IF(T20=1,"スライド単価p'×対象数量","平均単価×対象数量")</f>
        <v>スライド単価p'×対象数量</v>
      </c>
      <c r="U28" s="162"/>
      <c r="V28" s="47"/>
    </row>
    <row r="29" spans="1:24" ht="26.25" customHeight="1">
      <c r="A29" s="54" t="s">
        <v>117</v>
      </c>
      <c r="B29" s="165" t="str">
        <f>IF(T20=1,"ｐ’＝Σ（搬入数量×実勢価格）÷搬入数量＝","  ")</f>
        <v>ｐ’＝Σ（搬入数量×実勢価格）÷搬入数量＝</v>
      </c>
      <c r="C29" s="165"/>
      <c r="D29" s="165"/>
      <c r="E29" s="165"/>
      <c r="F29" s="165"/>
      <c r="G29" s="165"/>
      <c r="H29" s="165"/>
      <c r="I29" s="55">
        <f>IF(T20=1,S28,"  ")</f>
        <v>0</v>
      </c>
      <c r="J29" s="56" t="str">
        <f>IF(T20=1,"÷","  ")</f>
        <v>÷</v>
      </c>
      <c r="K29" s="55">
        <f>IF(T20=1,S24,"  ")</f>
        <v>0</v>
      </c>
      <c r="L29" s="56" t="str">
        <f>IF(T20=1,"＝","  ")</f>
        <v>＝</v>
      </c>
      <c r="M29" s="55"/>
      <c r="N29" s="56"/>
      <c r="O29" s="57">
        <f>IF(T20=2,"  ",IF(K29=0,0,I29/K29))</f>
        <v>0</v>
      </c>
      <c r="P29" s="57"/>
      <c r="Q29" s="58"/>
      <c r="R29" s="59" t="s">
        <v>61</v>
      </c>
      <c r="S29" s="60">
        <f>IF(T20=2,"  ",IF(LEN(ROUND(O29,0))&lt;4,ROUND(O29,0),ROUND(O29,-(LEN(ROUND(O29,0))-3))))</f>
        <v>0</v>
      </c>
      <c r="T29" s="164">
        <f>IF(T20=1,U22*S29,S26*U22)</f>
        <v>0</v>
      </c>
      <c r="U29" s="164"/>
      <c r="V29" s="47"/>
    </row>
    <row r="31" spans="1:24" ht="13.5" customHeight="1">
      <c r="A31" s="38" t="s">
        <v>127</v>
      </c>
      <c r="B31" s="155" t="s">
        <v>123</v>
      </c>
      <c r="C31" s="155"/>
      <c r="D31" s="155"/>
      <c r="E31" s="155"/>
      <c r="F31" s="155"/>
      <c r="G31" s="155"/>
      <c r="H31" s="155"/>
      <c r="I31" s="39" t="s">
        <v>46</v>
      </c>
      <c r="J31" s="40"/>
      <c r="K31" s="39" t="str">
        <f>IF($V37=0," ",VLOOKUP($V37,単価データ!$A$1:$AH$10714,4,FALSE))</f>
        <v xml:space="preserve"> </v>
      </c>
      <c r="L31" s="156" t="s">
        <v>90</v>
      </c>
      <c r="M31" s="156"/>
      <c r="N31" s="156"/>
      <c r="O31" s="156"/>
      <c r="P31" s="156"/>
      <c r="Q31" s="156"/>
      <c r="R31" s="156"/>
      <c r="S31" s="156"/>
      <c r="T31" s="157">
        <v>1</v>
      </c>
      <c r="U31" s="157"/>
    </row>
    <row r="32" spans="1:24">
      <c r="A32" s="39" t="str">
        <f>IF($V37=0," ",VLOOKUP($V37,単価データ!$A$1:$AH$10714,2,FALSE))</f>
        <v xml:space="preserve"> </v>
      </c>
      <c r="B32" s="155" t="s">
        <v>91</v>
      </c>
      <c r="C32" s="155"/>
      <c r="D32" s="155"/>
      <c r="E32" s="155"/>
      <c r="F32" s="155"/>
      <c r="G32" s="155"/>
      <c r="H32" s="155"/>
      <c r="I32" s="39" t="s">
        <v>46</v>
      </c>
      <c r="J32" s="40"/>
      <c r="K32" s="39" t="s">
        <v>92</v>
      </c>
      <c r="L32" s="156"/>
      <c r="M32" s="156"/>
      <c r="N32" s="156"/>
      <c r="O32" s="156"/>
      <c r="P32" s="156"/>
      <c r="Q32" s="156"/>
      <c r="R32" s="156"/>
      <c r="S32" s="156"/>
      <c r="T32" s="157"/>
      <c r="U32" s="157"/>
    </row>
    <row r="33" spans="1:24" ht="13.5" customHeight="1">
      <c r="A33" s="38" t="s">
        <v>93</v>
      </c>
      <c r="B33" s="158" t="s">
        <v>94</v>
      </c>
      <c r="C33" s="158"/>
      <c r="D33" s="158"/>
      <c r="E33" s="158"/>
      <c r="F33" s="158"/>
      <c r="G33" s="158"/>
      <c r="H33" s="158"/>
      <c r="I33" s="158"/>
      <c r="J33" s="158"/>
      <c r="K33" s="158"/>
      <c r="L33" s="158"/>
      <c r="M33" s="158"/>
      <c r="N33" s="158"/>
      <c r="O33" s="158"/>
      <c r="P33" s="158"/>
      <c r="Q33" s="158"/>
      <c r="R33" s="158"/>
      <c r="S33" s="158"/>
      <c r="T33" s="159" t="s">
        <v>95</v>
      </c>
      <c r="U33" s="160">
        <f>IF(T31=2,J31,IF(J31&gt;S35,0,J31))</f>
        <v>0</v>
      </c>
      <c r="V33" s="161" t="s">
        <v>96</v>
      </c>
    </row>
    <row r="34" spans="1:24" ht="27.75" customHeight="1">
      <c r="A34" s="42" t="str">
        <f>IF($V37=0," ",VLOOKUP($V37,単価データ!$A$1:$AH$10714,3,FALSE))</f>
        <v xml:space="preserve"> </v>
      </c>
      <c r="B34" s="43" t="s">
        <v>97</v>
      </c>
      <c r="C34" s="43" t="s">
        <v>98</v>
      </c>
      <c r="D34" s="43" t="s">
        <v>99</v>
      </c>
      <c r="E34" s="43" t="s">
        <v>100</v>
      </c>
      <c r="F34" s="43" t="s">
        <v>101</v>
      </c>
      <c r="G34" s="43" t="s">
        <v>102</v>
      </c>
      <c r="H34" s="43" t="s">
        <v>103</v>
      </c>
      <c r="I34" s="43" t="s">
        <v>104</v>
      </c>
      <c r="J34" s="43" t="s">
        <v>105</v>
      </c>
      <c r="K34" s="43" t="s">
        <v>106</v>
      </c>
      <c r="L34" s="43" t="s">
        <v>107</v>
      </c>
      <c r="M34" s="43" t="s">
        <v>108</v>
      </c>
      <c r="N34" s="43" t="s">
        <v>97</v>
      </c>
      <c r="O34" s="43" t="s">
        <v>98</v>
      </c>
      <c r="P34" s="43" t="s">
        <v>99</v>
      </c>
      <c r="Q34" s="43" t="s">
        <v>100</v>
      </c>
      <c r="R34" s="43" t="s">
        <v>101</v>
      </c>
      <c r="S34" s="44" t="s">
        <v>109</v>
      </c>
      <c r="T34" s="159"/>
      <c r="U34" s="160"/>
      <c r="V34" s="161"/>
    </row>
    <row r="35" spans="1:24" ht="28.5" customHeight="1">
      <c r="A35" s="45" t="s">
        <v>124</v>
      </c>
      <c r="B35" s="40"/>
      <c r="C35" s="40"/>
      <c r="D35" s="40"/>
      <c r="E35" s="40"/>
      <c r="F35" s="40"/>
      <c r="G35" s="40"/>
      <c r="H35" s="40"/>
      <c r="I35" s="40"/>
      <c r="J35" s="40"/>
      <c r="K35" s="40"/>
      <c r="L35" s="40"/>
      <c r="M35" s="40"/>
      <c r="N35" s="40"/>
      <c r="O35" s="40"/>
      <c r="P35" s="40"/>
      <c r="Q35" s="40"/>
      <c r="R35" s="40"/>
      <c r="S35" s="46">
        <f>SUM(B35:R35)</f>
        <v>0</v>
      </c>
      <c r="T35" s="162" t="s">
        <v>111</v>
      </c>
      <c r="U35" s="162"/>
      <c r="V35" s="47"/>
    </row>
    <row r="36" spans="1:24" ht="24" customHeight="1">
      <c r="A36" s="45" t="s">
        <v>125</v>
      </c>
      <c r="B36" s="40"/>
      <c r="C36" s="40"/>
      <c r="D36" s="40"/>
      <c r="E36" s="40"/>
      <c r="F36" s="40"/>
      <c r="G36" s="40"/>
      <c r="H36" s="40"/>
      <c r="I36" s="40"/>
      <c r="J36" s="40"/>
      <c r="K36" s="40"/>
      <c r="L36" s="40"/>
      <c r="M36" s="40"/>
      <c r="N36" s="40"/>
      <c r="O36" s="40"/>
      <c r="P36" s="40"/>
      <c r="Q36" s="40"/>
      <c r="R36" s="40"/>
      <c r="S36" s="46"/>
      <c r="T36" s="163">
        <f>U33*J32</f>
        <v>0</v>
      </c>
      <c r="U36" s="163"/>
      <c r="V36" s="48"/>
    </row>
    <row r="37" spans="1:24" ht="24" customHeight="1">
      <c r="A37" s="45" t="s">
        <v>126</v>
      </c>
      <c r="B37" s="40"/>
      <c r="C37" s="40"/>
      <c r="D37" s="40"/>
      <c r="E37" s="40"/>
      <c r="F37" s="40"/>
      <c r="G37" s="40"/>
      <c r="H37" s="40"/>
      <c r="I37" s="40"/>
      <c r="J37" s="40"/>
      <c r="K37" s="40"/>
      <c r="L37" s="40"/>
      <c r="M37" s="40"/>
      <c r="N37" s="40"/>
      <c r="O37" s="40"/>
      <c r="P37" s="40"/>
      <c r="Q37" s="40"/>
      <c r="R37" s="40"/>
      <c r="S37" s="49" t="str">
        <f>IF(T31=1,"　",IF(V37=0,0,IF(LEN(ROUND(SUM($B37:$R37)/COUNTIF($B37:$R37,"&gt;0"),0))&lt;4,ROUND(SUM($B37:$R37)/COUNTIF($B37:$R37,"&gt;0"),0),ROUND(SUM($B37:$R37)/COUNTIF($B37:$R37,"&gt;0"),-(LEN(ROUND(SUM($B37:$R37)/COUNTIF($B37:$R37,"&gt;0"),0))-3)))))</f>
        <v>　</v>
      </c>
      <c r="T37" s="164" t="s">
        <v>114</v>
      </c>
      <c r="U37" s="164"/>
      <c r="V37" s="50"/>
      <c r="X37" s="51"/>
    </row>
    <row r="38" spans="1:24" ht="25.5">
      <c r="A38" s="45" t="s">
        <v>115</v>
      </c>
      <c r="B38" s="46">
        <f t="shared" ref="B38:R38" si="4">B35*B36</f>
        <v>0</v>
      </c>
      <c r="C38" s="46">
        <f t="shared" si="4"/>
        <v>0</v>
      </c>
      <c r="D38" s="46">
        <f t="shared" si="4"/>
        <v>0</v>
      </c>
      <c r="E38" s="46">
        <f t="shared" si="4"/>
        <v>0</v>
      </c>
      <c r="F38" s="46">
        <f t="shared" si="4"/>
        <v>0</v>
      </c>
      <c r="G38" s="46">
        <f t="shared" si="4"/>
        <v>0</v>
      </c>
      <c r="H38" s="46">
        <f t="shared" si="4"/>
        <v>0</v>
      </c>
      <c r="I38" s="46">
        <f t="shared" si="4"/>
        <v>0</v>
      </c>
      <c r="J38" s="46">
        <f t="shared" si="4"/>
        <v>0</v>
      </c>
      <c r="K38" s="46">
        <f t="shared" si="4"/>
        <v>0</v>
      </c>
      <c r="L38" s="46">
        <f t="shared" si="4"/>
        <v>0</v>
      </c>
      <c r="M38" s="46">
        <f t="shared" si="4"/>
        <v>0</v>
      </c>
      <c r="N38" s="46">
        <f t="shared" si="4"/>
        <v>0</v>
      </c>
      <c r="O38" s="46">
        <f t="shared" si="4"/>
        <v>0</v>
      </c>
      <c r="P38" s="46">
        <f t="shared" si="4"/>
        <v>0</v>
      </c>
      <c r="Q38" s="46">
        <f t="shared" si="4"/>
        <v>0</v>
      </c>
      <c r="R38" s="46">
        <f t="shared" si="4"/>
        <v>0</v>
      </c>
      <c r="S38" s="46">
        <f>SUM(B38:R38)</f>
        <v>0</v>
      </c>
      <c r="T38" s="164">
        <f>IF(U33=0,0,IF(J31=S35,S38,ROUNDDOWN((J31/S35)*S38,0)))</f>
        <v>0</v>
      </c>
      <c r="U38" s="164"/>
      <c r="V38" s="47"/>
    </row>
    <row r="39" spans="1:24" ht="25.5">
      <c r="A39" s="52" t="s">
        <v>116</v>
      </c>
      <c r="B39" s="53">
        <f t="shared" ref="B39:R39" si="5">IF($T31=2,0,B35*B37)</f>
        <v>0</v>
      </c>
      <c r="C39" s="53">
        <f t="shared" si="5"/>
        <v>0</v>
      </c>
      <c r="D39" s="53">
        <f t="shared" si="5"/>
        <v>0</v>
      </c>
      <c r="E39" s="53">
        <f t="shared" si="5"/>
        <v>0</v>
      </c>
      <c r="F39" s="53">
        <f t="shared" si="5"/>
        <v>0</v>
      </c>
      <c r="G39" s="53">
        <f t="shared" si="5"/>
        <v>0</v>
      </c>
      <c r="H39" s="53">
        <f t="shared" si="5"/>
        <v>0</v>
      </c>
      <c r="I39" s="53">
        <f t="shared" si="5"/>
        <v>0</v>
      </c>
      <c r="J39" s="53">
        <f t="shared" si="5"/>
        <v>0</v>
      </c>
      <c r="K39" s="53">
        <f t="shared" si="5"/>
        <v>0</v>
      </c>
      <c r="L39" s="53">
        <f t="shared" si="5"/>
        <v>0</v>
      </c>
      <c r="M39" s="53">
        <f t="shared" si="5"/>
        <v>0</v>
      </c>
      <c r="N39" s="53">
        <f t="shared" si="5"/>
        <v>0</v>
      </c>
      <c r="O39" s="53">
        <f t="shared" si="5"/>
        <v>0</v>
      </c>
      <c r="P39" s="53">
        <f t="shared" si="5"/>
        <v>0</v>
      </c>
      <c r="Q39" s="53">
        <f t="shared" si="5"/>
        <v>0</v>
      </c>
      <c r="R39" s="53">
        <f t="shared" si="5"/>
        <v>0</v>
      </c>
      <c r="S39" s="53">
        <f>IF($T31=2,0,SUM(B39:R39))</f>
        <v>0</v>
      </c>
      <c r="T39" s="162" t="str">
        <f>IF(T31=1,"スライド単価p'×対象数量","平均単価×対象数量")</f>
        <v>スライド単価p'×対象数量</v>
      </c>
      <c r="U39" s="162"/>
      <c r="V39" s="47"/>
    </row>
    <row r="40" spans="1:24" ht="26.25" customHeight="1">
      <c r="A40" s="54" t="s">
        <v>117</v>
      </c>
      <c r="B40" s="165" t="str">
        <f>IF(T31=1,"ｐ’＝Σ（搬入数量×実勢価格）÷搬入数量＝","  ")</f>
        <v>ｐ’＝Σ（搬入数量×実勢価格）÷搬入数量＝</v>
      </c>
      <c r="C40" s="165"/>
      <c r="D40" s="165"/>
      <c r="E40" s="165"/>
      <c r="F40" s="165"/>
      <c r="G40" s="165"/>
      <c r="H40" s="165"/>
      <c r="I40" s="55">
        <f>IF(T31=1,S39,"  ")</f>
        <v>0</v>
      </c>
      <c r="J40" s="56" t="str">
        <f>IF(T31=1,"÷","  ")</f>
        <v>÷</v>
      </c>
      <c r="K40" s="55">
        <f>IF(T31=1,S35,"  ")</f>
        <v>0</v>
      </c>
      <c r="L40" s="56" t="str">
        <f>IF(T31=1,"＝","  ")</f>
        <v>＝</v>
      </c>
      <c r="M40" s="55"/>
      <c r="N40" s="56"/>
      <c r="O40" s="57">
        <f>IF(T31=2,"  ",IF(K40=0,0,I40/K40))</f>
        <v>0</v>
      </c>
      <c r="P40" s="57"/>
      <c r="Q40" s="58"/>
      <c r="R40" s="59" t="s">
        <v>61</v>
      </c>
      <c r="S40" s="60">
        <f>IF(T31=2,"  ",IF(LEN(ROUND(O40,0))&lt;4,ROUND(O40,0),ROUND(O40,-(LEN(ROUND(O40,0))-3))))</f>
        <v>0</v>
      </c>
      <c r="T40" s="164">
        <f>IF(T31=1,U33*S40,S37*U33)</f>
        <v>0</v>
      </c>
      <c r="U40" s="164"/>
      <c r="V40" s="47"/>
    </row>
    <row r="42" spans="1:24" ht="13.5" customHeight="1">
      <c r="A42" s="38" t="s">
        <v>128</v>
      </c>
      <c r="B42" s="155" t="s">
        <v>123</v>
      </c>
      <c r="C42" s="155"/>
      <c r="D42" s="155"/>
      <c r="E42" s="155"/>
      <c r="F42" s="155"/>
      <c r="G42" s="155"/>
      <c r="H42" s="155"/>
      <c r="I42" s="39" t="s">
        <v>46</v>
      </c>
      <c r="J42" s="40"/>
      <c r="K42" s="39" t="str">
        <f>IF($V48=0," ",VLOOKUP($V48,単価データ!$A$1:$AH$10714,4,FALSE))</f>
        <v xml:space="preserve"> </v>
      </c>
      <c r="L42" s="156" t="s">
        <v>90</v>
      </c>
      <c r="M42" s="156"/>
      <c r="N42" s="156"/>
      <c r="O42" s="156"/>
      <c r="P42" s="156"/>
      <c r="Q42" s="156"/>
      <c r="R42" s="156"/>
      <c r="S42" s="156"/>
      <c r="T42" s="157">
        <v>1</v>
      </c>
      <c r="U42" s="157"/>
    </row>
    <row r="43" spans="1:24">
      <c r="A43" s="39" t="str">
        <f>IF($V48=0," ",VLOOKUP($V48,単価データ!$A$1:$AH$10714,2,FALSE))</f>
        <v xml:space="preserve"> </v>
      </c>
      <c r="B43" s="155" t="s">
        <v>91</v>
      </c>
      <c r="C43" s="155"/>
      <c r="D43" s="155"/>
      <c r="E43" s="155"/>
      <c r="F43" s="155"/>
      <c r="G43" s="155"/>
      <c r="H43" s="155"/>
      <c r="I43" s="39" t="s">
        <v>46</v>
      </c>
      <c r="J43" s="40"/>
      <c r="K43" s="39" t="s">
        <v>92</v>
      </c>
      <c r="L43" s="156"/>
      <c r="M43" s="156"/>
      <c r="N43" s="156"/>
      <c r="O43" s="156"/>
      <c r="P43" s="156"/>
      <c r="Q43" s="156"/>
      <c r="R43" s="156"/>
      <c r="S43" s="156"/>
      <c r="T43" s="157"/>
      <c r="U43" s="157"/>
    </row>
    <row r="44" spans="1:24" ht="13.5" customHeight="1">
      <c r="A44" s="38" t="s">
        <v>93</v>
      </c>
      <c r="B44" s="158" t="s">
        <v>94</v>
      </c>
      <c r="C44" s="158"/>
      <c r="D44" s="158"/>
      <c r="E44" s="158"/>
      <c r="F44" s="158"/>
      <c r="G44" s="158"/>
      <c r="H44" s="158"/>
      <c r="I44" s="158"/>
      <c r="J44" s="158"/>
      <c r="K44" s="158"/>
      <c r="L44" s="158"/>
      <c r="M44" s="158"/>
      <c r="N44" s="158"/>
      <c r="O44" s="158"/>
      <c r="P44" s="158"/>
      <c r="Q44" s="158"/>
      <c r="R44" s="158"/>
      <c r="S44" s="158"/>
      <c r="T44" s="159" t="s">
        <v>95</v>
      </c>
      <c r="U44" s="160">
        <f>IF(T42=2,J42,IF(J42&gt;S46,0,J42))</f>
        <v>0</v>
      </c>
      <c r="V44" s="161" t="s">
        <v>96</v>
      </c>
    </row>
    <row r="45" spans="1:24" ht="27.75" customHeight="1">
      <c r="A45" s="42" t="str">
        <f>IF($V48=0," ",VLOOKUP($V48,単価データ!$A$1:$AH$10714,3,FALSE))</f>
        <v xml:space="preserve"> </v>
      </c>
      <c r="B45" s="43" t="s">
        <v>97</v>
      </c>
      <c r="C45" s="43" t="s">
        <v>98</v>
      </c>
      <c r="D45" s="43" t="s">
        <v>99</v>
      </c>
      <c r="E45" s="43" t="s">
        <v>100</v>
      </c>
      <c r="F45" s="43" t="s">
        <v>101</v>
      </c>
      <c r="G45" s="43" t="s">
        <v>102</v>
      </c>
      <c r="H45" s="43" t="s">
        <v>103</v>
      </c>
      <c r="I45" s="43" t="s">
        <v>104</v>
      </c>
      <c r="J45" s="43" t="s">
        <v>105</v>
      </c>
      <c r="K45" s="43" t="s">
        <v>106</v>
      </c>
      <c r="L45" s="43" t="s">
        <v>107</v>
      </c>
      <c r="M45" s="43" t="s">
        <v>108</v>
      </c>
      <c r="N45" s="43" t="s">
        <v>97</v>
      </c>
      <c r="O45" s="43" t="s">
        <v>98</v>
      </c>
      <c r="P45" s="43" t="s">
        <v>99</v>
      </c>
      <c r="Q45" s="43" t="s">
        <v>100</v>
      </c>
      <c r="R45" s="43" t="s">
        <v>101</v>
      </c>
      <c r="S45" s="44" t="s">
        <v>109</v>
      </c>
      <c r="T45" s="159"/>
      <c r="U45" s="160"/>
      <c r="V45" s="161"/>
    </row>
    <row r="46" spans="1:24" ht="28.5" customHeight="1">
      <c r="A46" s="45" t="s">
        <v>124</v>
      </c>
      <c r="B46" s="40"/>
      <c r="C46" s="40"/>
      <c r="D46" s="40"/>
      <c r="E46" s="40"/>
      <c r="F46" s="40"/>
      <c r="G46" s="40"/>
      <c r="H46" s="40"/>
      <c r="I46" s="40"/>
      <c r="J46" s="40"/>
      <c r="K46" s="40"/>
      <c r="L46" s="40"/>
      <c r="M46" s="40"/>
      <c r="N46" s="40"/>
      <c r="O46" s="40"/>
      <c r="P46" s="40"/>
      <c r="Q46" s="40"/>
      <c r="R46" s="40"/>
      <c r="S46" s="46">
        <f>SUM(B46:R46)</f>
        <v>0</v>
      </c>
      <c r="T46" s="162" t="s">
        <v>111</v>
      </c>
      <c r="U46" s="162"/>
      <c r="V46" s="47"/>
    </row>
    <row r="47" spans="1:24" ht="24" customHeight="1">
      <c r="A47" s="45" t="s">
        <v>125</v>
      </c>
      <c r="B47" s="40"/>
      <c r="C47" s="40"/>
      <c r="D47" s="40"/>
      <c r="E47" s="40"/>
      <c r="F47" s="40"/>
      <c r="G47" s="40"/>
      <c r="H47" s="40"/>
      <c r="I47" s="40"/>
      <c r="J47" s="40"/>
      <c r="K47" s="40"/>
      <c r="L47" s="40"/>
      <c r="M47" s="40"/>
      <c r="N47" s="40"/>
      <c r="O47" s="40"/>
      <c r="P47" s="40"/>
      <c r="Q47" s="40"/>
      <c r="R47" s="40"/>
      <c r="S47" s="46"/>
      <c r="T47" s="163">
        <f>U44*J43</f>
        <v>0</v>
      </c>
      <c r="U47" s="163"/>
      <c r="V47" s="48"/>
    </row>
    <row r="48" spans="1:24" ht="24" customHeight="1">
      <c r="A48" s="45" t="s">
        <v>126</v>
      </c>
      <c r="B48" s="40"/>
      <c r="C48" s="40"/>
      <c r="D48" s="40"/>
      <c r="E48" s="40"/>
      <c r="F48" s="40"/>
      <c r="G48" s="40"/>
      <c r="H48" s="40"/>
      <c r="I48" s="40"/>
      <c r="J48" s="40"/>
      <c r="K48" s="40"/>
      <c r="L48" s="40"/>
      <c r="M48" s="40"/>
      <c r="N48" s="40"/>
      <c r="O48" s="40"/>
      <c r="P48" s="40"/>
      <c r="Q48" s="40"/>
      <c r="R48" s="40"/>
      <c r="S48" s="49" t="str">
        <f>IF(T42=1,"　",IF(V48=0,0,IF(LEN(ROUND(SUM($B48:$R48)/COUNTIF($B48:$R48,"&gt;0"),0))&lt;4,ROUND(SUM($B48:$R48)/COUNTIF($B48:$R48,"&gt;0"),0),ROUND(SUM($B48:$R48)/COUNTIF($B48:$R48,"&gt;0"),-(LEN(ROUND(SUM($B48:$R48)/COUNTIF($B48:$R48,"&gt;0"),0))-3)))))</f>
        <v>　</v>
      </c>
      <c r="T48" s="164" t="s">
        <v>114</v>
      </c>
      <c r="U48" s="164"/>
      <c r="V48" s="50"/>
      <c r="X48" s="51"/>
    </row>
    <row r="49" spans="1:24" ht="25.5">
      <c r="A49" s="45" t="s">
        <v>115</v>
      </c>
      <c r="B49" s="46">
        <f t="shared" ref="B49:R49" si="6">B46*B47</f>
        <v>0</v>
      </c>
      <c r="C49" s="46">
        <f t="shared" si="6"/>
        <v>0</v>
      </c>
      <c r="D49" s="46">
        <f t="shared" si="6"/>
        <v>0</v>
      </c>
      <c r="E49" s="46">
        <f t="shared" si="6"/>
        <v>0</v>
      </c>
      <c r="F49" s="46">
        <f t="shared" si="6"/>
        <v>0</v>
      </c>
      <c r="G49" s="46">
        <f t="shared" si="6"/>
        <v>0</v>
      </c>
      <c r="H49" s="46">
        <f t="shared" si="6"/>
        <v>0</v>
      </c>
      <c r="I49" s="46">
        <f t="shared" si="6"/>
        <v>0</v>
      </c>
      <c r="J49" s="46">
        <f t="shared" si="6"/>
        <v>0</v>
      </c>
      <c r="K49" s="46">
        <f t="shared" si="6"/>
        <v>0</v>
      </c>
      <c r="L49" s="46">
        <f t="shared" si="6"/>
        <v>0</v>
      </c>
      <c r="M49" s="46">
        <f t="shared" si="6"/>
        <v>0</v>
      </c>
      <c r="N49" s="46">
        <f t="shared" si="6"/>
        <v>0</v>
      </c>
      <c r="O49" s="46">
        <f t="shared" si="6"/>
        <v>0</v>
      </c>
      <c r="P49" s="46">
        <f t="shared" si="6"/>
        <v>0</v>
      </c>
      <c r="Q49" s="46">
        <f t="shared" si="6"/>
        <v>0</v>
      </c>
      <c r="R49" s="46">
        <f t="shared" si="6"/>
        <v>0</v>
      </c>
      <c r="S49" s="46">
        <f>SUM(B49:R49)</f>
        <v>0</v>
      </c>
      <c r="T49" s="164">
        <f>IF(U44=0,0,IF(J42=S46,S49,ROUNDDOWN((J42/S46)*S49,0)))</f>
        <v>0</v>
      </c>
      <c r="U49" s="164"/>
      <c r="V49" s="47"/>
    </row>
    <row r="50" spans="1:24" ht="25.5">
      <c r="A50" s="52" t="s">
        <v>116</v>
      </c>
      <c r="B50" s="53">
        <f t="shared" ref="B50:R50" si="7">IF($T42=2,0,B46*B48)</f>
        <v>0</v>
      </c>
      <c r="C50" s="53">
        <f t="shared" si="7"/>
        <v>0</v>
      </c>
      <c r="D50" s="53">
        <f t="shared" si="7"/>
        <v>0</v>
      </c>
      <c r="E50" s="53">
        <f t="shared" si="7"/>
        <v>0</v>
      </c>
      <c r="F50" s="53">
        <f t="shared" si="7"/>
        <v>0</v>
      </c>
      <c r="G50" s="53">
        <f t="shared" si="7"/>
        <v>0</v>
      </c>
      <c r="H50" s="53">
        <f t="shared" si="7"/>
        <v>0</v>
      </c>
      <c r="I50" s="53">
        <f t="shared" si="7"/>
        <v>0</v>
      </c>
      <c r="J50" s="53">
        <f t="shared" si="7"/>
        <v>0</v>
      </c>
      <c r="K50" s="53">
        <f t="shared" si="7"/>
        <v>0</v>
      </c>
      <c r="L50" s="53">
        <f t="shared" si="7"/>
        <v>0</v>
      </c>
      <c r="M50" s="53">
        <f t="shared" si="7"/>
        <v>0</v>
      </c>
      <c r="N50" s="53">
        <f t="shared" si="7"/>
        <v>0</v>
      </c>
      <c r="O50" s="53">
        <f t="shared" si="7"/>
        <v>0</v>
      </c>
      <c r="P50" s="53">
        <f t="shared" si="7"/>
        <v>0</v>
      </c>
      <c r="Q50" s="53">
        <f t="shared" si="7"/>
        <v>0</v>
      </c>
      <c r="R50" s="53">
        <f t="shared" si="7"/>
        <v>0</v>
      </c>
      <c r="S50" s="53">
        <f>IF($T42=2,0,SUM(B50:R50))</f>
        <v>0</v>
      </c>
      <c r="T50" s="162" t="str">
        <f>IF(T42=1,"スライド単価p'×対象数量","平均単価×対象数量")</f>
        <v>スライド単価p'×対象数量</v>
      </c>
      <c r="U50" s="162"/>
      <c r="V50" s="47"/>
    </row>
    <row r="51" spans="1:24" ht="26.25" customHeight="1">
      <c r="A51" s="54" t="s">
        <v>117</v>
      </c>
      <c r="B51" s="165" t="str">
        <f>IF(T42=1,"ｐ’＝Σ（搬入数量×実勢価格）÷搬入数量＝","  ")</f>
        <v>ｐ’＝Σ（搬入数量×実勢価格）÷搬入数量＝</v>
      </c>
      <c r="C51" s="165"/>
      <c r="D51" s="165"/>
      <c r="E51" s="165"/>
      <c r="F51" s="165"/>
      <c r="G51" s="165"/>
      <c r="H51" s="165"/>
      <c r="I51" s="55">
        <f>IF(T42=1,S50,"  ")</f>
        <v>0</v>
      </c>
      <c r="J51" s="56" t="str">
        <f>IF(T42=1,"÷","  ")</f>
        <v>÷</v>
      </c>
      <c r="K51" s="55">
        <f>IF(T42=1,S46,"  ")</f>
        <v>0</v>
      </c>
      <c r="L51" s="56" t="str">
        <f>IF(T42=1,"＝","  ")</f>
        <v>＝</v>
      </c>
      <c r="M51" s="55"/>
      <c r="N51" s="56"/>
      <c r="O51" s="57">
        <f>IF(T42=2,"  ",IF(K51=0,0,I51/K51))</f>
        <v>0</v>
      </c>
      <c r="P51" s="57"/>
      <c r="Q51" s="58"/>
      <c r="R51" s="59" t="s">
        <v>61</v>
      </c>
      <c r="S51" s="60">
        <f>IF(T42=2,"  ",IF(LEN(ROUND(O51,0))&lt;4,ROUND(O51,0),ROUND(O51,-(LEN(ROUND(O51,0))-3))))</f>
        <v>0</v>
      </c>
      <c r="T51" s="164">
        <f>IF(T42=1,U44*S51,S48*U44)</f>
        <v>0</v>
      </c>
      <c r="U51" s="164"/>
      <c r="V51" s="47"/>
    </row>
    <row r="53" spans="1:24" ht="13.5" customHeight="1">
      <c r="A53" s="38" t="s">
        <v>129</v>
      </c>
      <c r="B53" s="155" t="s">
        <v>123</v>
      </c>
      <c r="C53" s="155"/>
      <c r="D53" s="155"/>
      <c r="E53" s="155"/>
      <c r="F53" s="155"/>
      <c r="G53" s="155"/>
      <c r="H53" s="155"/>
      <c r="I53" s="39" t="s">
        <v>46</v>
      </c>
      <c r="J53" s="40"/>
      <c r="K53" s="39" t="str">
        <f>IF($V59=0," ",VLOOKUP($V59,単価データ!$A$1:$AH$10714,4,FALSE))</f>
        <v xml:space="preserve"> </v>
      </c>
      <c r="L53" s="156" t="s">
        <v>90</v>
      </c>
      <c r="M53" s="156"/>
      <c r="N53" s="156"/>
      <c r="O53" s="156"/>
      <c r="P53" s="156"/>
      <c r="Q53" s="156"/>
      <c r="R53" s="156"/>
      <c r="S53" s="156"/>
      <c r="T53" s="157">
        <v>1</v>
      </c>
      <c r="U53" s="157"/>
    </row>
    <row r="54" spans="1:24">
      <c r="A54" s="39" t="str">
        <f>IF($V59=0," ",VLOOKUP($V59,単価データ!$A$1:$AH$10714,2,FALSE))</f>
        <v xml:space="preserve"> </v>
      </c>
      <c r="B54" s="155" t="s">
        <v>91</v>
      </c>
      <c r="C54" s="155"/>
      <c r="D54" s="155"/>
      <c r="E54" s="155"/>
      <c r="F54" s="155"/>
      <c r="G54" s="155"/>
      <c r="H54" s="155"/>
      <c r="I54" s="39" t="s">
        <v>46</v>
      </c>
      <c r="J54" s="40"/>
      <c r="K54" s="39" t="s">
        <v>92</v>
      </c>
      <c r="L54" s="156"/>
      <c r="M54" s="156"/>
      <c r="N54" s="156"/>
      <c r="O54" s="156"/>
      <c r="P54" s="156"/>
      <c r="Q54" s="156"/>
      <c r="R54" s="156"/>
      <c r="S54" s="156"/>
      <c r="T54" s="157"/>
      <c r="U54" s="157"/>
    </row>
    <row r="55" spans="1:24" ht="13.5" customHeight="1">
      <c r="A55" s="38" t="s">
        <v>93</v>
      </c>
      <c r="B55" s="158" t="s">
        <v>94</v>
      </c>
      <c r="C55" s="158"/>
      <c r="D55" s="158"/>
      <c r="E55" s="158"/>
      <c r="F55" s="158"/>
      <c r="G55" s="158"/>
      <c r="H55" s="158"/>
      <c r="I55" s="158"/>
      <c r="J55" s="158"/>
      <c r="K55" s="158"/>
      <c r="L55" s="158"/>
      <c r="M55" s="158"/>
      <c r="N55" s="158"/>
      <c r="O55" s="158"/>
      <c r="P55" s="158"/>
      <c r="Q55" s="158"/>
      <c r="R55" s="158"/>
      <c r="S55" s="158"/>
      <c r="T55" s="159" t="s">
        <v>95</v>
      </c>
      <c r="U55" s="160">
        <f>IF(T53=2,J53,IF(J53&gt;S57,0,J53))</f>
        <v>0</v>
      </c>
      <c r="V55" s="161" t="s">
        <v>96</v>
      </c>
    </row>
    <row r="56" spans="1:24" ht="27.75" customHeight="1">
      <c r="A56" s="42" t="str">
        <f>IF($V59=0," ",VLOOKUP($V59,単価データ!$A$1:$AH$10714,3,FALSE))</f>
        <v xml:space="preserve"> </v>
      </c>
      <c r="B56" s="43" t="s">
        <v>97</v>
      </c>
      <c r="C56" s="43" t="s">
        <v>98</v>
      </c>
      <c r="D56" s="43" t="s">
        <v>99</v>
      </c>
      <c r="E56" s="43" t="s">
        <v>100</v>
      </c>
      <c r="F56" s="43" t="s">
        <v>101</v>
      </c>
      <c r="G56" s="43" t="s">
        <v>102</v>
      </c>
      <c r="H56" s="43" t="s">
        <v>103</v>
      </c>
      <c r="I56" s="43" t="s">
        <v>104</v>
      </c>
      <c r="J56" s="43" t="s">
        <v>105</v>
      </c>
      <c r="K56" s="43" t="s">
        <v>106</v>
      </c>
      <c r="L56" s="43" t="s">
        <v>107</v>
      </c>
      <c r="M56" s="43" t="s">
        <v>108</v>
      </c>
      <c r="N56" s="43" t="s">
        <v>97</v>
      </c>
      <c r="O56" s="43" t="s">
        <v>98</v>
      </c>
      <c r="P56" s="43" t="s">
        <v>99</v>
      </c>
      <c r="Q56" s="43" t="s">
        <v>100</v>
      </c>
      <c r="R56" s="43" t="s">
        <v>101</v>
      </c>
      <c r="S56" s="44" t="s">
        <v>109</v>
      </c>
      <c r="T56" s="159"/>
      <c r="U56" s="160"/>
      <c r="V56" s="161"/>
    </row>
    <row r="57" spans="1:24" ht="28.5" customHeight="1">
      <c r="A57" s="45" t="s">
        <v>124</v>
      </c>
      <c r="B57" s="40"/>
      <c r="C57" s="40"/>
      <c r="D57" s="40"/>
      <c r="E57" s="40"/>
      <c r="F57" s="40"/>
      <c r="G57" s="40"/>
      <c r="H57" s="40"/>
      <c r="I57" s="40"/>
      <c r="J57" s="40"/>
      <c r="K57" s="40"/>
      <c r="L57" s="40"/>
      <c r="M57" s="40"/>
      <c r="N57" s="40"/>
      <c r="O57" s="40"/>
      <c r="P57" s="40"/>
      <c r="Q57" s="40"/>
      <c r="R57" s="40"/>
      <c r="S57" s="46">
        <f>SUM(B57:R57)</f>
        <v>0</v>
      </c>
      <c r="T57" s="162" t="s">
        <v>111</v>
      </c>
      <c r="U57" s="162"/>
      <c r="V57" s="47"/>
    </row>
    <row r="58" spans="1:24" ht="24" customHeight="1">
      <c r="A58" s="45" t="s">
        <v>125</v>
      </c>
      <c r="B58" s="40"/>
      <c r="C58" s="40"/>
      <c r="D58" s="40"/>
      <c r="E58" s="40"/>
      <c r="F58" s="40"/>
      <c r="G58" s="40"/>
      <c r="H58" s="40"/>
      <c r="I58" s="40"/>
      <c r="J58" s="40"/>
      <c r="K58" s="40"/>
      <c r="L58" s="40"/>
      <c r="M58" s="40"/>
      <c r="N58" s="40"/>
      <c r="O58" s="40"/>
      <c r="P58" s="40"/>
      <c r="Q58" s="40"/>
      <c r="R58" s="40"/>
      <c r="S58" s="46"/>
      <c r="T58" s="163">
        <f>U55*J54</f>
        <v>0</v>
      </c>
      <c r="U58" s="163"/>
      <c r="V58" s="48"/>
    </row>
    <row r="59" spans="1:24" ht="24" customHeight="1">
      <c r="A59" s="45" t="s">
        <v>126</v>
      </c>
      <c r="B59" s="40"/>
      <c r="C59" s="40"/>
      <c r="D59" s="40"/>
      <c r="E59" s="40"/>
      <c r="F59" s="40"/>
      <c r="G59" s="40"/>
      <c r="H59" s="40"/>
      <c r="I59" s="40"/>
      <c r="J59" s="40"/>
      <c r="K59" s="40"/>
      <c r="L59" s="40"/>
      <c r="M59" s="40"/>
      <c r="N59" s="40"/>
      <c r="O59" s="40"/>
      <c r="P59" s="40"/>
      <c r="Q59" s="40"/>
      <c r="R59" s="40"/>
      <c r="S59" s="49" t="str">
        <f>IF(T53=1,"　",IF(V59=0,0,IF(LEN(ROUND(SUM($B59:$R59)/COUNTIF($B59:$R59,"&gt;0"),0))&lt;4,ROUND(SUM($B59:$R59)/COUNTIF($B59:$R59,"&gt;0"),0),ROUND(SUM($B59:$R59)/COUNTIF($B59:$R59,"&gt;0"),-(LEN(ROUND(SUM($B59:$R59)/COUNTIF($B59:$R59,"&gt;0"),0))-3)))))</f>
        <v>　</v>
      </c>
      <c r="T59" s="164" t="s">
        <v>114</v>
      </c>
      <c r="U59" s="164"/>
      <c r="V59" s="50"/>
      <c r="X59" s="51"/>
    </row>
    <row r="60" spans="1:24" ht="25.5">
      <c r="A60" s="45" t="s">
        <v>115</v>
      </c>
      <c r="B60" s="46">
        <f t="shared" ref="B60:R60" si="8">B57*B58</f>
        <v>0</v>
      </c>
      <c r="C60" s="46">
        <f t="shared" si="8"/>
        <v>0</v>
      </c>
      <c r="D60" s="46">
        <f t="shared" si="8"/>
        <v>0</v>
      </c>
      <c r="E60" s="46">
        <f t="shared" si="8"/>
        <v>0</v>
      </c>
      <c r="F60" s="46">
        <f t="shared" si="8"/>
        <v>0</v>
      </c>
      <c r="G60" s="46">
        <f t="shared" si="8"/>
        <v>0</v>
      </c>
      <c r="H60" s="46">
        <f t="shared" si="8"/>
        <v>0</v>
      </c>
      <c r="I60" s="46">
        <f t="shared" si="8"/>
        <v>0</v>
      </c>
      <c r="J60" s="46">
        <f t="shared" si="8"/>
        <v>0</v>
      </c>
      <c r="K60" s="46">
        <f t="shared" si="8"/>
        <v>0</v>
      </c>
      <c r="L60" s="46">
        <f t="shared" si="8"/>
        <v>0</v>
      </c>
      <c r="M60" s="46">
        <f t="shared" si="8"/>
        <v>0</v>
      </c>
      <c r="N60" s="46">
        <f t="shared" si="8"/>
        <v>0</v>
      </c>
      <c r="O60" s="46">
        <f t="shared" si="8"/>
        <v>0</v>
      </c>
      <c r="P60" s="46">
        <f t="shared" si="8"/>
        <v>0</v>
      </c>
      <c r="Q60" s="46">
        <f t="shared" si="8"/>
        <v>0</v>
      </c>
      <c r="R60" s="46">
        <f t="shared" si="8"/>
        <v>0</v>
      </c>
      <c r="S60" s="46">
        <f>SUM(B60:R60)</f>
        <v>0</v>
      </c>
      <c r="T60" s="164">
        <f>IF(U55=0,0,IF(J53=S57,S60,ROUNDDOWN((J53/S57)*S60,0)))</f>
        <v>0</v>
      </c>
      <c r="U60" s="164"/>
      <c r="V60" s="47"/>
    </row>
    <row r="61" spans="1:24" ht="25.5">
      <c r="A61" s="52" t="s">
        <v>116</v>
      </c>
      <c r="B61" s="53">
        <f t="shared" ref="B61:R61" si="9">IF($T53=2,0,B57*B59)</f>
        <v>0</v>
      </c>
      <c r="C61" s="53">
        <f t="shared" si="9"/>
        <v>0</v>
      </c>
      <c r="D61" s="53">
        <f t="shared" si="9"/>
        <v>0</v>
      </c>
      <c r="E61" s="53">
        <f t="shared" si="9"/>
        <v>0</v>
      </c>
      <c r="F61" s="53">
        <f t="shared" si="9"/>
        <v>0</v>
      </c>
      <c r="G61" s="53">
        <f t="shared" si="9"/>
        <v>0</v>
      </c>
      <c r="H61" s="53">
        <f t="shared" si="9"/>
        <v>0</v>
      </c>
      <c r="I61" s="53">
        <f t="shared" si="9"/>
        <v>0</v>
      </c>
      <c r="J61" s="53">
        <f t="shared" si="9"/>
        <v>0</v>
      </c>
      <c r="K61" s="53">
        <f t="shared" si="9"/>
        <v>0</v>
      </c>
      <c r="L61" s="53">
        <f t="shared" si="9"/>
        <v>0</v>
      </c>
      <c r="M61" s="53">
        <f t="shared" si="9"/>
        <v>0</v>
      </c>
      <c r="N61" s="53">
        <f t="shared" si="9"/>
        <v>0</v>
      </c>
      <c r="O61" s="53">
        <f t="shared" si="9"/>
        <v>0</v>
      </c>
      <c r="P61" s="53">
        <f t="shared" si="9"/>
        <v>0</v>
      </c>
      <c r="Q61" s="53">
        <f t="shared" si="9"/>
        <v>0</v>
      </c>
      <c r="R61" s="53">
        <f t="shared" si="9"/>
        <v>0</v>
      </c>
      <c r="S61" s="53">
        <f>IF($T53=2,0,SUM(B61:R61))</f>
        <v>0</v>
      </c>
      <c r="T61" s="162" t="str">
        <f>IF(T53=1,"スライド単価p'×対象数量","平均単価×対象数量")</f>
        <v>スライド単価p'×対象数量</v>
      </c>
      <c r="U61" s="162"/>
      <c r="V61" s="47"/>
    </row>
    <row r="62" spans="1:24" ht="26.25" customHeight="1">
      <c r="A62" s="54" t="s">
        <v>117</v>
      </c>
      <c r="B62" s="165" t="str">
        <f>IF(T53=1,"ｐ’＝Σ（搬入数量×実勢価格）÷搬入数量＝","  ")</f>
        <v>ｐ’＝Σ（搬入数量×実勢価格）÷搬入数量＝</v>
      </c>
      <c r="C62" s="165"/>
      <c r="D62" s="165"/>
      <c r="E62" s="165"/>
      <c r="F62" s="165"/>
      <c r="G62" s="165"/>
      <c r="H62" s="165"/>
      <c r="I62" s="55">
        <f>IF(T53=1,S61,"  ")</f>
        <v>0</v>
      </c>
      <c r="J62" s="56" t="str">
        <f>IF(T53=1,"÷","  ")</f>
        <v>÷</v>
      </c>
      <c r="K62" s="55">
        <f>IF(T53=1,S57,"  ")</f>
        <v>0</v>
      </c>
      <c r="L62" s="56" t="str">
        <f>IF(T53=1,"＝","  ")</f>
        <v>＝</v>
      </c>
      <c r="M62" s="55"/>
      <c r="N62" s="56"/>
      <c r="O62" s="57">
        <f>IF(T53=2,"  ",IF(K62=0,0,I62/K62))</f>
        <v>0</v>
      </c>
      <c r="P62" s="57"/>
      <c r="Q62" s="58"/>
      <c r="R62" s="59" t="s">
        <v>61</v>
      </c>
      <c r="S62" s="60">
        <f>IF(T53=2,"  ",IF(LEN(ROUND(O62,0))&lt;4,ROUND(O62,0),ROUND(O62,-(LEN(ROUND(O62,0))-3))))</f>
        <v>0</v>
      </c>
      <c r="T62" s="164">
        <f>IF(T53=1,U55*S62,S59*U55)</f>
        <v>0</v>
      </c>
      <c r="U62" s="164"/>
      <c r="V62" s="47"/>
    </row>
    <row r="64" spans="1:24" ht="13.5" customHeight="1">
      <c r="A64" s="38" t="s">
        <v>130</v>
      </c>
      <c r="B64" s="155" t="s">
        <v>123</v>
      </c>
      <c r="C64" s="155"/>
      <c r="D64" s="155"/>
      <c r="E64" s="155"/>
      <c r="F64" s="155"/>
      <c r="G64" s="155"/>
      <c r="H64" s="155"/>
      <c r="I64" s="39" t="s">
        <v>46</v>
      </c>
      <c r="J64" s="40"/>
      <c r="K64" s="39" t="str">
        <f>IF($V70=0," ",VLOOKUP($V70,単価データ!$A$1:$AH$10714,4,FALSE))</f>
        <v xml:space="preserve"> </v>
      </c>
      <c r="L64" s="156" t="s">
        <v>90</v>
      </c>
      <c r="M64" s="156"/>
      <c r="N64" s="156"/>
      <c r="O64" s="156"/>
      <c r="P64" s="156"/>
      <c r="Q64" s="156"/>
      <c r="R64" s="156"/>
      <c r="S64" s="156"/>
      <c r="T64" s="157">
        <v>1</v>
      </c>
      <c r="U64" s="157"/>
    </row>
    <row r="65" spans="1:24">
      <c r="A65" s="39" t="str">
        <f>IF($V70=0," ",VLOOKUP($V70,単価データ!$A$1:$AH$10714,2,FALSE))</f>
        <v xml:space="preserve"> </v>
      </c>
      <c r="B65" s="155" t="s">
        <v>91</v>
      </c>
      <c r="C65" s="155"/>
      <c r="D65" s="155"/>
      <c r="E65" s="155"/>
      <c r="F65" s="155"/>
      <c r="G65" s="155"/>
      <c r="H65" s="155"/>
      <c r="I65" s="39" t="s">
        <v>46</v>
      </c>
      <c r="J65" s="40"/>
      <c r="K65" s="39" t="s">
        <v>92</v>
      </c>
      <c r="L65" s="156"/>
      <c r="M65" s="156"/>
      <c r="N65" s="156"/>
      <c r="O65" s="156"/>
      <c r="P65" s="156"/>
      <c r="Q65" s="156"/>
      <c r="R65" s="156"/>
      <c r="S65" s="156"/>
      <c r="T65" s="157"/>
      <c r="U65" s="157"/>
    </row>
    <row r="66" spans="1:24" ht="13.5" customHeight="1">
      <c r="A66" s="38" t="s">
        <v>93</v>
      </c>
      <c r="B66" s="158" t="s">
        <v>94</v>
      </c>
      <c r="C66" s="158"/>
      <c r="D66" s="158"/>
      <c r="E66" s="158"/>
      <c r="F66" s="158"/>
      <c r="G66" s="158"/>
      <c r="H66" s="158"/>
      <c r="I66" s="158"/>
      <c r="J66" s="158"/>
      <c r="K66" s="158"/>
      <c r="L66" s="158"/>
      <c r="M66" s="158"/>
      <c r="N66" s="158"/>
      <c r="O66" s="158"/>
      <c r="P66" s="158"/>
      <c r="Q66" s="158"/>
      <c r="R66" s="158"/>
      <c r="S66" s="158"/>
      <c r="T66" s="159" t="s">
        <v>95</v>
      </c>
      <c r="U66" s="160">
        <f>IF(T64=2,J64,IF(J64&gt;S68,0,J64))</f>
        <v>0</v>
      </c>
      <c r="V66" s="161" t="s">
        <v>96</v>
      </c>
    </row>
    <row r="67" spans="1:24" ht="27.75" customHeight="1">
      <c r="A67" s="42" t="str">
        <f>IF($V70=0," ",VLOOKUP($V70,単価データ!$A$1:$AH$10714,3,FALSE))</f>
        <v xml:space="preserve"> </v>
      </c>
      <c r="B67" s="43" t="s">
        <v>97</v>
      </c>
      <c r="C67" s="43" t="s">
        <v>98</v>
      </c>
      <c r="D67" s="43" t="s">
        <v>99</v>
      </c>
      <c r="E67" s="43" t="s">
        <v>100</v>
      </c>
      <c r="F67" s="43" t="s">
        <v>101</v>
      </c>
      <c r="G67" s="43" t="s">
        <v>102</v>
      </c>
      <c r="H67" s="43" t="s">
        <v>103</v>
      </c>
      <c r="I67" s="43" t="s">
        <v>104</v>
      </c>
      <c r="J67" s="43" t="s">
        <v>105</v>
      </c>
      <c r="K67" s="43" t="s">
        <v>106</v>
      </c>
      <c r="L67" s="43" t="s">
        <v>107</v>
      </c>
      <c r="M67" s="43" t="s">
        <v>108</v>
      </c>
      <c r="N67" s="43" t="s">
        <v>97</v>
      </c>
      <c r="O67" s="43" t="s">
        <v>98</v>
      </c>
      <c r="P67" s="43" t="s">
        <v>99</v>
      </c>
      <c r="Q67" s="43" t="s">
        <v>100</v>
      </c>
      <c r="R67" s="43" t="s">
        <v>101</v>
      </c>
      <c r="S67" s="44" t="s">
        <v>109</v>
      </c>
      <c r="T67" s="159"/>
      <c r="U67" s="160"/>
      <c r="V67" s="161"/>
    </row>
    <row r="68" spans="1:24" ht="28.5" customHeight="1">
      <c r="A68" s="45" t="s">
        <v>124</v>
      </c>
      <c r="B68" s="40"/>
      <c r="C68" s="40"/>
      <c r="D68" s="40"/>
      <c r="E68" s="40"/>
      <c r="F68" s="40"/>
      <c r="G68" s="40"/>
      <c r="H68" s="40"/>
      <c r="I68" s="40"/>
      <c r="J68" s="40"/>
      <c r="K68" s="40"/>
      <c r="L68" s="40"/>
      <c r="M68" s="40"/>
      <c r="N68" s="40"/>
      <c r="O68" s="40"/>
      <c r="P68" s="40"/>
      <c r="Q68" s="40"/>
      <c r="R68" s="40"/>
      <c r="S68" s="46">
        <f>SUM(B68:R68)</f>
        <v>0</v>
      </c>
      <c r="T68" s="162" t="s">
        <v>111</v>
      </c>
      <c r="U68" s="162"/>
      <c r="V68" s="47"/>
    </row>
    <row r="69" spans="1:24" ht="24" customHeight="1">
      <c r="A69" s="45" t="s">
        <v>125</v>
      </c>
      <c r="B69" s="40"/>
      <c r="C69" s="40"/>
      <c r="D69" s="40"/>
      <c r="E69" s="40"/>
      <c r="F69" s="40"/>
      <c r="G69" s="40"/>
      <c r="H69" s="40"/>
      <c r="I69" s="40"/>
      <c r="J69" s="40"/>
      <c r="K69" s="40"/>
      <c r="L69" s="40"/>
      <c r="M69" s="40"/>
      <c r="N69" s="40"/>
      <c r="O69" s="40"/>
      <c r="P69" s="40"/>
      <c r="Q69" s="40"/>
      <c r="R69" s="40"/>
      <c r="S69" s="46"/>
      <c r="T69" s="163">
        <f>U66*J65</f>
        <v>0</v>
      </c>
      <c r="U69" s="163"/>
      <c r="V69" s="48"/>
    </row>
    <row r="70" spans="1:24" ht="24" customHeight="1">
      <c r="A70" s="45" t="s">
        <v>126</v>
      </c>
      <c r="B70" s="40"/>
      <c r="C70" s="40"/>
      <c r="D70" s="40"/>
      <c r="E70" s="40"/>
      <c r="F70" s="40"/>
      <c r="G70" s="40"/>
      <c r="H70" s="40"/>
      <c r="I70" s="40"/>
      <c r="J70" s="40"/>
      <c r="K70" s="40"/>
      <c r="L70" s="40"/>
      <c r="M70" s="40"/>
      <c r="N70" s="40"/>
      <c r="O70" s="40"/>
      <c r="P70" s="40"/>
      <c r="Q70" s="40"/>
      <c r="R70" s="40"/>
      <c r="S70" s="49" t="str">
        <f>IF(T64=1,"　",IF(V70=0,0,IF(LEN(ROUND(SUM($B70:$R70)/COUNTIF($B70:$R70,"&gt;0"),0))&lt;4,ROUND(SUM($B70:$R70)/COUNTIF($B70:$R70,"&gt;0"),0),ROUND(SUM($B70:$R70)/COUNTIF($B70:$R70,"&gt;0"),-(LEN(ROUND(SUM($B70:$R70)/COUNTIF($B70:$R70,"&gt;0"),0))-3)))))</f>
        <v>　</v>
      </c>
      <c r="T70" s="164" t="s">
        <v>114</v>
      </c>
      <c r="U70" s="164"/>
      <c r="V70" s="50"/>
      <c r="X70" s="51"/>
    </row>
    <row r="71" spans="1:24" ht="25.5">
      <c r="A71" s="45" t="s">
        <v>115</v>
      </c>
      <c r="B71" s="46">
        <f t="shared" ref="B71:R71" si="10">B68*B69</f>
        <v>0</v>
      </c>
      <c r="C71" s="46">
        <f t="shared" si="10"/>
        <v>0</v>
      </c>
      <c r="D71" s="46">
        <f t="shared" si="10"/>
        <v>0</v>
      </c>
      <c r="E71" s="46">
        <f t="shared" si="10"/>
        <v>0</v>
      </c>
      <c r="F71" s="46">
        <f t="shared" si="10"/>
        <v>0</v>
      </c>
      <c r="G71" s="46">
        <f t="shared" si="10"/>
        <v>0</v>
      </c>
      <c r="H71" s="46">
        <f t="shared" si="10"/>
        <v>0</v>
      </c>
      <c r="I71" s="46">
        <f t="shared" si="10"/>
        <v>0</v>
      </c>
      <c r="J71" s="46">
        <f t="shared" si="10"/>
        <v>0</v>
      </c>
      <c r="K71" s="46">
        <f t="shared" si="10"/>
        <v>0</v>
      </c>
      <c r="L71" s="46">
        <f t="shared" si="10"/>
        <v>0</v>
      </c>
      <c r="M71" s="46">
        <f t="shared" si="10"/>
        <v>0</v>
      </c>
      <c r="N71" s="46">
        <f t="shared" si="10"/>
        <v>0</v>
      </c>
      <c r="O71" s="46">
        <f t="shared" si="10"/>
        <v>0</v>
      </c>
      <c r="P71" s="46">
        <f t="shared" si="10"/>
        <v>0</v>
      </c>
      <c r="Q71" s="46">
        <f t="shared" si="10"/>
        <v>0</v>
      </c>
      <c r="R71" s="46">
        <f t="shared" si="10"/>
        <v>0</v>
      </c>
      <c r="S71" s="46">
        <f>SUM(B71:R71)</f>
        <v>0</v>
      </c>
      <c r="T71" s="164">
        <f>IF(U66=0,0,IF(J64=S68,S71,ROUNDDOWN((J64/S68)*S71,0)))</f>
        <v>0</v>
      </c>
      <c r="U71" s="164"/>
      <c r="V71" s="47"/>
    </row>
    <row r="72" spans="1:24" ht="25.5">
      <c r="A72" s="52" t="s">
        <v>116</v>
      </c>
      <c r="B72" s="53">
        <f t="shared" ref="B72:R72" si="11">IF($T64=2,0,B68*B70)</f>
        <v>0</v>
      </c>
      <c r="C72" s="53">
        <f t="shared" si="11"/>
        <v>0</v>
      </c>
      <c r="D72" s="53">
        <f t="shared" si="11"/>
        <v>0</v>
      </c>
      <c r="E72" s="53">
        <f t="shared" si="11"/>
        <v>0</v>
      </c>
      <c r="F72" s="53">
        <f t="shared" si="11"/>
        <v>0</v>
      </c>
      <c r="G72" s="53">
        <f t="shared" si="11"/>
        <v>0</v>
      </c>
      <c r="H72" s="53">
        <f t="shared" si="11"/>
        <v>0</v>
      </c>
      <c r="I72" s="53">
        <f t="shared" si="11"/>
        <v>0</v>
      </c>
      <c r="J72" s="53">
        <f t="shared" si="11"/>
        <v>0</v>
      </c>
      <c r="K72" s="53">
        <f t="shared" si="11"/>
        <v>0</v>
      </c>
      <c r="L72" s="53">
        <f t="shared" si="11"/>
        <v>0</v>
      </c>
      <c r="M72" s="53">
        <f t="shared" si="11"/>
        <v>0</v>
      </c>
      <c r="N72" s="53">
        <f t="shared" si="11"/>
        <v>0</v>
      </c>
      <c r="O72" s="53">
        <f t="shared" si="11"/>
        <v>0</v>
      </c>
      <c r="P72" s="53">
        <f t="shared" si="11"/>
        <v>0</v>
      </c>
      <c r="Q72" s="53">
        <f t="shared" si="11"/>
        <v>0</v>
      </c>
      <c r="R72" s="53">
        <f t="shared" si="11"/>
        <v>0</v>
      </c>
      <c r="S72" s="53">
        <f>IF($T64=2,0,SUM(B72:R72))</f>
        <v>0</v>
      </c>
      <c r="T72" s="162" t="str">
        <f>IF(T64=1,"スライド単価p'×対象数量","平均単価×対象数量")</f>
        <v>スライド単価p'×対象数量</v>
      </c>
      <c r="U72" s="162"/>
      <c r="V72" s="47"/>
    </row>
    <row r="73" spans="1:24" ht="26.25" customHeight="1">
      <c r="A73" s="54" t="s">
        <v>117</v>
      </c>
      <c r="B73" s="165" t="str">
        <f>IF(T64=1,"ｐ’＝Σ（搬入数量×実勢価格）÷搬入数量＝","  ")</f>
        <v>ｐ’＝Σ（搬入数量×実勢価格）÷搬入数量＝</v>
      </c>
      <c r="C73" s="165"/>
      <c r="D73" s="165"/>
      <c r="E73" s="165"/>
      <c r="F73" s="165"/>
      <c r="G73" s="165"/>
      <c r="H73" s="165"/>
      <c r="I73" s="55">
        <f>IF(T64=1,S72,"  ")</f>
        <v>0</v>
      </c>
      <c r="J73" s="56" t="str">
        <f>IF(T64=1,"÷","  ")</f>
        <v>÷</v>
      </c>
      <c r="K73" s="55">
        <f>IF(T64=1,S68,"  ")</f>
        <v>0</v>
      </c>
      <c r="L73" s="56" t="str">
        <f>IF(T64=1,"＝","  ")</f>
        <v>＝</v>
      </c>
      <c r="M73" s="55"/>
      <c r="N73" s="56"/>
      <c r="O73" s="57">
        <f>IF(T64=2,"  ",IF(K73=0,0,I73/K73))</f>
        <v>0</v>
      </c>
      <c r="P73" s="57"/>
      <c r="Q73" s="58"/>
      <c r="R73" s="59" t="s">
        <v>61</v>
      </c>
      <c r="S73" s="60">
        <f>IF(T64=2,"  ",IF(LEN(ROUND(O73,0))&lt;4,ROUND(O73,0),ROUND(O73,-(LEN(ROUND(O73,0))-3))))</f>
        <v>0</v>
      </c>
      <c r="T73" s="164">
        <f>IF(T64=1,U66*S73,S70*U66)</f>
        <v>0</v>
      </c>
      <c r="U73" s="164"/>
      <c r="V73" s="47"/>
    </row>
    <row r="75" spans="1:24" ht="13.5" customHeight="1">
      <c r="A75" s="38" t="s">
        <v>131</v>
      </c>
      <c r="B75" s="155" t="s">
        <v>123</v>
      </c>
      <c r="C75" s="155"/>
      <c r="D75" s="155"/>
      <c r="E75" s="155"/>
      <c r="F75" s="155"/>
      <c r="G75" s="155"/>
      <c r="H75" s="155"/>
      <c r="I75" s="39" t="s">
        <v>46</v>
      </c>
      <c r="J75" s="40"/>
      <c r="K75" s="39" t="str">
        <f>IF($V81=0," ",VLOOKUP($V81,単価データ!$A$1:$AH$10714,4,FALSE))</f>
        <v xml:space="preserve"> </v>
      </c>
      <c r="L75" s="156" t="s">
        <v>90</v>
      </c>
      <c r="M75" s="156"/>
      <c r="N75" s="156"/>
      <c r="O75" s="156"/>
      <c r="P75" s="156"/>
      <c r="Q75" s="156"/>
      <c r="R75" s="156"/>
      <c r="S75" s="156"/>
      <c r="T75" s="157">
        <v>1</v>
      </c>
      <c r="U75" s="157"/>
    </row>
    <row r="76" spans="1:24">
      <c r="A76" s="39" t="str">
        <f>IF($V81=0," ",VLOOKUP($V81,単価データ!$A$1:$AH$10714,2,FALSE))</f>
        <v xml:space="preserve"> </v>
      </c>
      <c r="B76" s="155" t="s">
        <v>91</v>
      </c>
      <c r="C76" s="155"/>
      <c r="D76" s="155"/>
      <c r="E76" s="155"/>
      <c r="F76" s="155"/>
      <c r="G76" s="155"/>
      <c r="H76" s="155"/>
      <c r="I76" s="39" t="s">
        <v>46</v>
      </c>
      <c r="J76" s="40"/>
      <c r="K76" s="39" t="s">
        <v>92</v>
      </c>
      <c r="L76" s="156"/>
      <c r="M76" s="156"/>
      <c r="N76" s="156"/>
      <c r="O76" s="156"/>
      <c r="P76" s="156"/>
      <c r="Q76" s="156"/>
      <c r="R76" s="156"/>
      <c r="S76" s="156"/>
      <c r="T76" s="157"/>
      <c r="U76" s="157"/>
    </row>
    <row r="77" spans="1:24" ht="13.5" customHeight="1">
      <c r="A77" s="38" t="s">
        <v>93</v>
      </c>
      <c r="B77" s="158" t="s">
        <v>94</v>
      </c>
      <c r="C77" s="158"/>
      <c r="D77" s="158"/>
      <c r="E77" s="158"/>
      <c r="F77" s="158"/>
      <c r="G77" s="158"/>
      <c r="H77" s="158"/>
      <c r="I77" s="158"/>
      <c r="J77" s="158"/>
      <c r="K77" s="158"/>
      <c r="L77" s="158"/>
      <c r="M77" s="158"/>
      <c r="N77" s="158"/>
      <c r="O77" s="158"/>
      <c r="P77" s="158"/>
      <c r="Q77" s="158"/>
      <c r="R77" s="158"/>
      <c r="S77" s="158"/>
      <c r="T77" s="159" t="s">
        <v>95</v>
      </c>
      <c r="U77" s="160">
        <f>IF(T75=2,J75,IF(J75&gt;S79,0,J75))</f>
        <v>0</v>
      </c>
      <c r="V77" s="161" t="s">
        <v>96</v>
      </c>
    </row>
    <row r="78" spans="1:24" ht="27.75" customHeight="1">
      <c r="A78" s="42" t="str">
        <f>IF($V81=0," ",VLOOKUP($V81,単価データ!$A$1:$AH$10714,3,FALSE))</f>
        <v xml:space="preserve"> </v>
      </c>
      <c r="B78" s="43" t="s">
        <v>97</v>
      </c>
      <c r="C78" s="43" t="s">
        <v>98</v>
      </c>
      <c r="D78" s="43" t="s">
        <v>99</v>
      </c>
      <c r="E78" s="43" t="s">
        <v>100</v>
      </c>
      <c r="F78" s="43" t="s">
        <v>101</v>
      </c>
      <c r="G78" s="43" t="s">
        <v>102</v>
      </c>
      <c r="H78" s="43" t="s">
        <v>103</v>
      </c>
      <c r="I78" s="43" t="s">
        <v>104</v>
      </c>
      <c r="J78" s="43" t="s">
        <v>105</v>
      </c>
      <c r="K78" s="43" t="s">
        <v>106</v>
      </c>
      <c r="L78" s="43" t="s">
        <v>107</v>
      </c>
      <c r="M78" s="43" t="s">
        <v>108</v>
      </c>
      <c r="N78" s="43" t="s">
        <v>97</v>
      </c>
      <c r="O78" s="43" t="s">
        <v>98</v>
      </c>
      <c r="P78" s="43" t="s">
        <v>99</v>
      </c>
      <c r="Q78" s="43" t="s">
        <v>100</v>
      </c>
      <c r="R78" s="43" t="s">
        <v>101</v>
      </c>
      <c r="S78" s="44" t="s">
        <v>109</v>
      </c>
      <c r="T78" s="159"/>
      <c r="U78" s="160"/>
      <c r="V78" s="161"/>
    </row>
    <row r="79" spans="1:24" ht="28.5" customHeight="1">
      <c r="A79" s="45" t="s">
        <v>124</v>
      </c>
      <c r="B79" s="40"/>
      <c r="C79" s="40"/>
      <c r="D79" s="40"/>
      <c r="E79" s="40"/>
      <c r="F79" s="40"/>
      <c r="G79" s="40"/>
      <c r="H79" s="40"/>
      <c r="I79" s="40"/>
      <c r="J79" s="40"/>
      <c r="K79" s="40"/>
      <c r="L79" s="40"/>
      <c r="M79" s="40"/>
      <c r="N79" s="40"/>
      <c r="O79" s="40"/>
      <c r="P79" s="40"/>
      <c r="Q79" s="40"/>
      <c r="R79" s="40"/>
      <c r="S79" s="46">
        <f>SUM(B79:R79)</f>
        <v>0</v>
      </c>
      <c r="T79" s="162" t="s">
        <v>111</v>
      </c>
      <c r="U79" s="162"/>
      <c r="V79" s="47"/>
    </row>
    <row r="80" spans="1:24" ht="24" customHeight="1">
      <c r="A80" s="45" t="s">
        <v>125</v>
      </c>
      <c r="B80" s="40"/>
      <c r="C80" s="40"/>
      <c r="D80" s="40"/>
      <c r="E80" s="40"/>
      <c r="F80" s="40"/>
      <c r="G80" s="40"/>
      <c r="H80" s="40"/>
      <c r="I80" s="40"/>
      <c r="J80" s="40"/>
      <c r="K80" s="40"/>
      <c r="L80" s="40"/>
      <c r="M80" s="40"/>
      <c r="N80" s="40"/>
      <c r="O80" s="40"/>
      <c r="P80" s="40"/>
      <c r="Q80" s="40"/>
      <c r="R80" s="40"/>
      <c r="S80" s="46"/>
      <c r="T80" s="163">
        <f>U77*J76</f>
        <v>0</v>
      </c>
      <c r="U80" s="163"/>
      <c r="V80" s="48"/>
    </row>
    <row r="81" spans="1:24" ht="24" customHeight="1">
      <c r="A81" s="45" t="s">
        <v>126</v>
      </c>
      <c r="B81" s="40"/>
      <c r="C81" s="40"/>
      <c r="D81" s="40"/>
      <c r="E81" s="40"/>
      <c r="F81" s="40"/>
      <c r="G81" s="40"/>
      <c r="H81" s="40"/>
      <c r="I81" s="40"/>
      <c r="J81" s="40"/>
      <c r="K81" s="40"/>
      <c r="L81" s="40"/>
      <c r="M81" s="40"/>
      <c r="N81" s="40"/>
      <c r="O81" s="40"/>
      <c r="P81" s="40"/>
      <c r="Q81" s="40"/>
      <c r="R81" s="40"/>
      <c r="S81" s="49" t="str">
        <f>IF(T75=1,"　",IF(V81=0,0,IF(LEN(ROUND(SUM($B81:$R81)/COUNTIF($B81:$R81,"&gt;0"),0))&lt;4,ROUND(SUM($B81:$R81)/COUNTIF($B81:$R81,"&gt;0"),0),ROUND(SUM($B81:$R81)/COUNTIF($B81:$R81,"&gt;0"),-(LEN(ROUND(SUM($B81:$R81)/COUNTIF($B81:$R81,"&gt;0"),0))-3)))))</f>
        <v>　</v>
      </c>
      <c r="T81" s="164" t="s">
        <v>114</v>
      </c>
      <c r="U81" s="164"/>
      <c r="V81" s="50"/>
      <c r="X81" s="51"/>
    </row>
    <row r="82" spans="1:24" ht="25.5">
      <c r="A82" s="45" t="s">
        <v>115</v>
      </c>
      <c r="B82" s="46">
        <f t="shared" ref="B82:R82" si="12">B79*B80</f>
        <v>0</v>
      </c>
      <c r="C82" s="46">
        <f t="shared" si="12"/>
        <v>0</v>
      </c>
      <c r="D82" s="46">
        <f t="shared" si="12"/>
        <v>0</v>
      </c>
      <c r="E82" s="46">
        <f t="shared" si="12"/>
        <v>0</v>
      </c>
      <c r="F82" s="46">
        <f t="shared" si="12"/>
        <v>0</v>
      </c>
      <c r="G82" s="46">
        <f t="shared" si="12"/>
        <v>0</v>
      </c>
      <c r="H82" s="46">
        <f t="shared" si="12"/>
        <v>0</v>
      </c>
      <c r="I82" s="46">
        <f t="shared" si="12"/>
        <v>0</v>
      </c>
      <c r="J82" s="46">
        <f t="shared" si="12"/>
        <v>0</v>
      </c>
      <c r="K82" s="46">
        <f t="shared" si="12"/>
        <v>0</v>
      </c>
      <c r="L82" s="46">
        <f t="shared" si="12"/>
        <v>0</v>
      </c>
      <c r="M82" s="46">
        <f t="shared" si="12"/>
        <v>0</v>
      </c>
      <c r="N82" s="46">
        <f t="shared" si="12"/>
        <v>0</v>
      </c>
      <c r="O82" s="46">
        <f t="shared" si="12"/>
        <v>0</v>
      </c>
      <c r="P82" s="46">
        <f t="shared" si="12"/>
        <v>0</v>
      </c>
      <c r="Q82" s="46">
        <f t="shared" si="12"/>
        <v>0</v>
      </c>
      <c r="R82" s="46">
        <f t="shared" si="12"/>
        <v>0</v>
      </c>
      <c r="S82" s="46">
        <f>SUM(B82:R82)</f>
        <v>0</v>
      </c>
      <c r="T82" s="164">
        <f>IF(U77=0,0,IF(J75=S79,S82,ROUNDDOWN((J75/S79)*S82,0)))</f>
        <v>0</v>
      </c>
      <c r="U82" s="164"/>
      <c r="V82" s="47"/>
    </row>
    <row r="83" spans="1:24" ht="25.5">
      <c r="A83" s="52" t="s">
        <v>116</v>
      </c>
      <c r="B83" s="53">
        <f t="shared" ref="B83:R83" si="13">IF($T75=2,0,B79*B81)</f>
        <v>0</v>
      </c>
      <c r="C83" s="53">
        <f t="shared" si="13"/>
        <v>0</v>
      </c>
      <c r="D83" s="53">
        <f t="shared" si="13"/>
        <v>0</v>
      </c>
      <c r="E83" s="53">
        <f t="shared" si="13"/>
        <v>0</v>
      </c>
      <c r="F83" s="53">
        <f t="shared" si="13"/>
        <v>0</v>
      </c>
      <c r="G83" s="53">
        <f t="shared" si="13"/>
        <v>0</v>
      </c>
      <c r="H83" s="53">
        <f t="shared" si="13"/>
        <v>0</v>
      </c>
      <c r="I83" s="53">
        <f t="shared" si="13"/>
        <v>0</v>
      </c>
      <c r="J83" s="53">
        <f t="shared" si="13"/>
        <v>0</v>
      </c>
      <c r="K83" s="53">
        <f t="shared" si="13"/>
        <v>0</v>
      </c>
      <c r="L83" s="53">
        <f t="shared" si="13"/>
        <v>0</v>
      </c>
      <c r="M83" s="53">
        <f t="shared" si="13"/>
        <v>0</v>
      </c>
      <c r="N83" s="53">
        <f t="shared" si="13"/>
        <v>0</v>
      </c>
      <c r="O83" s="53">
        <f t="shared" si="13"/>
        <v>0</v>
      </c>
      <c r="P83" s="53">
        <f t="shared" si="13"/>
        <v>0</v>
      </c>
      <c r="Q83" s="53">
        <f t="shared" si="13"/>
        <v>0</v>
      </c>
      <c r="R83" s="53">
        <f t="shared" si="13"/>
        <v>0</v>
      </c>
      <c r="S83" s="53">
        <f>IF($T75=2,0,SUM(B83:R83))</f>
        <v>0</v>
      </c>
      <c r="T83" s="162" t="str">
        <f>IF(T75=1,"スライド単価p'×対象数量","平均単価×対象数量")</f>
        <v>スライド単価p'×対象数量</v>
      </c>
      <c r="U83" s="162"/>
      <c r="V83" s="47"/>
    </row>
    <row r="84" spans="1:24" ht="26.25" customHeight="1">
      <c r="A84" s="54" t="s">
        <v>117</v>
      </c>
      <c r="B84" s="165" t="str">
        <f>IF(T75=1,"ｐ’＝Σ（搬入数量×実勢価格）÷搬入数量＝","  ")</f>
        <v>ｐ’＝Σ（搬入数量×実勢価格）÷搬入数量＝</v>
      </c>
      <c r="C84" s="165"/>
      <c r="D84" s="165"/>
      <c r="E84" s="165"/>
      <c r="F84" s="165"/>
      <c r="G84" s="165"/>
      <c r="H84" s="165"/>
      <c r="I84" s="55">
        <f>IF(T75=1,S83,"  ")</f>
        <v>0</v>
      </c>
      <c r="J84" s="56" t="str">
        <f>IF(T75=1,"÷","  ")</f>
        <v>÷</v>
      </c>
      <c r="K84" s="55">
        <f>IF(T75=1,S79,"  ")</f>
        <v>0</v>
      </c>
      <c r="L84" s="56" t="str">
        <f>IF(T75=1,"＝","  ")</f>
        <v>＝</v>
      </c>
      <c r="M84" s="55"/>
      <c r="N84" s="56"/>
      <c r="O84" s="57">
        <f>IF(T75=2,"  ",IF(K84=0,0,I84/K84))</f>
        <v>0</v>
      </c>
      <c r="P84" s="57"/>
      <c r="Q84" s="58"/>
      <c r="R84" s="59" t="s">
        <v>61</v>
      </c>
      <c r="S84" s="60">
        <f>IF(T75=2,"  ",IF(LEN(ROUND(O84,0))&lt;4,ROUND(O84,0),ROUND(O84,-(LEN(ROUND(O84,0))-3))))</f>
        <v>0</v>
      </c>
      <c r="T84" s="164">
        <f>IF(T75=1,U77*S84,S81*U77)</f>
        <v>0</v>
      </c>
      <c r="U84" s="164"/>
      <c r="V84" s="47"/>
    </row>
    <row r="86" spans="1:24" ht="13.5" customHeight="1">
      <c r="A86" s="38" t="s">
        <v>132</v>
      </c>
      <c r="B86" s="155" t="s">
        <v>123</v>
      </c>
      <c r="C86" s="155"/>
      <c r="D86" s="155"/>
      <c r="E86" s="155"/>
      <c r="F86" s="155"/>
      <c r="G86" s="155"/>
      <c r="H86" s="155"/>
      <c r="I86" s="39" t="s">
        <v>46</v>
      </c>
      <c r="J86" s="40"/>
      <c r="K86" s="39" t="str">
        <f>IF($V92=0," ",VLOOKUP($V92,単価データ!$A$1:$AH$10714,4,FALSE))</f>
        <v xml:space="preserve"> </v>
      </c>
      <c r="L86" s="156" t="s">
        <v>90</v>
      </c>
      <c r="M86" s="156"/>
      <c r="N86" s="156"/>
      <c r="O86" s="156"/>
      <c r="P86" s="156"/>
      <c r="Q86" s="156"/>
      <c r="R86" s="156"/>
      <c r="S86" s="156"/>
      <c r="T86" s="157">
        <v>1</v>
      </c>
      <c r="U86" s="157"/>
    </row>
    <row r="87" spans="1:24">
      <c r="A87" s="39" t="str">
        <f>IF($V92=0," ",VLOOKUP($V92,単価データ!$A$1:$AH$10714,2,FALSE))</f>
        <v xml:space="preserve"> </v>
      </c>
      <c r="B87" s="155" t="s">
        <v>91</v>
      </c>
      <c r="C87" s="155"/>
      <c r="D87" s="155"/>
      <c r="E87" s="155"/>
      <c r="F87" s="155"/>
      <c r="G87" s="155"/>
      <c r="H87" s="155"/>
      <c r="I87" s="39" t="s">
        <v>46</v>
      </c>
      <c r="J87" s="40"/>
      <c r="K87" s="39" t="s">
        <v>92</v>
      </c>
      <c r="L87" s="156"/>
      <c r="M87" s="156"/>
      <c r="N87" s="156"/>
      <c r="O87" s="156"/>
      <c r="P87" s="156"/>
      <c r="Q87" s="156"/>
      <c r="R87" s="156"/>
      <c r="S87" s="156"/>
      <c r="T87" s="157"/>
      <c r="U87" s="157"/>
    </row>
    <row r="88" spans="1:24" ht="13.5" customHeight="1">
      <c r="A88" s="38" t="s">
        <v>93</v>
      </c>
      <c r="B88" s="158" t="s">
        <v>94</v>
      </c>
      <c r="C88" s="158"/>
      <c r="D88" s="158"/>
      <c r="E88" s="158"/>
      <c r="F88" s="158"/>
      <c r="G88" s="158"/>
      <c r="H88" s="158"/>
      <c r="I88" s="158"/>
      <c r="J88" s="158"/>
      <c r="K88" s="158"/>
      <c r="L88" s="158"/>
      <c r="M88" s="158"/>
      <c r="N88" s="158"/>
      <c r="O88" s="158"/>
      <c r="P88" s="158"/>
      <c r="Q88" s="158"/>
      <c r="R88" s="158"/>
      <c r="S88" s="158"/>
      <c r="T88" s="159" t="s">
        <v>95</v>
      </c>
      <c r="U88" s="160">
        <f>IF(T86=2,J86,IF(J86&gt;S90,0,J86))</f>
        <v>0</v>
      </c>
      <c r="V88" s="161" t="s">
        <v>96</v>
      </c>
    </row>
    <row r="89" spans="1:24" ht="27.75" customHeight="1">
      <c r="A89" s="42" t="str">
        <f>IF($V92=0," ",VLOOKUP($V92,単価データ!$A$1:$AH$10714,3,FALSE))</f>
        <v xml:space="preserve"> </v>
      </c>
      <c r="B89" s="43" t="s">
        <v>97</v>
      </c>
      <c r="C89" s="43" t="s">
        <v>98</v>
      </c>
      <c r="D89" s="43" t="s">
        <v>99</v>
      </c>
      <c r="E89" s="43" t="s">
        <v>100</v>
      </c>
      <c r="F89" s="43" t="s">
        <v>101</v>
      </c>
      <c r="G89" s="43" t="s">
        <v>102</v>
      </c>
      <c r="H89" s="43" t="s">
        <v>103</v>
      </c>
      <c r="I89" s="43" t="s">
        <v>104</v>
      </c>
      <c r="J89" s="43" t="s">
        <v>105</v>
      </c>
      <c r="K89" s="43" t="s">
        <v>106</v>
      </c>
      <c r="L89" s="43" t="s">
        <v>107</v>
      </c>
      <c r="M89" s="43" t="s">
        <v>108</v>
      </c>
      <c r="N89" s="43" t="s">
        <v>97</v>
      </c>
      <c r="O89" s="43" t="s">
        <v>98</v>
      </c>
      <c r="P89" s="43" t="s">
        <v>99</v>
      </c>
      <c r="Q89" s="43" t="s">
        <v>100</v>
      </c>
      <c r="R89" s="43" t="s">
        <v>101</v>
      </c>
      <c r="S89" s="44" t="s">
        <v>109</v>
      </c>
      <c r="T89" s="159"/>
      <c r="U89" s="160"/>
      <c r="V89" s="161"/>
    </row>
    <row r="90" spans="1:24" ht="28.5" customHeight="1">
      <c r="A90" s="45" t="s">
        <v>124</v>
      </c>
      <c r="B90" s="40"/>
      <c r="C90" s="40"/>
      <c r="D90" s="40"/>
      <c r="E90" s="40"/>
      <c r="F90" s="40"/>
      <c r="G90" s="40"/>
      <c r="H90" s="40"/>
      <c r="I90" s="40"/>
      <c r="J90" s="40"/>
      <c r="K90" s="40"/>
      <c r="L90" s="40"/>
      <c r="M90" s="40"/>
      <c r="N90" s="40"/>
      <c r="O90" s="40"/>
      <c r="P90" s="40"/>
      <c r="Q90" s="40"/>
      <c r="R90" s="40"/>
      <c r="S90" s="46">
        <f>SUM(B90:R90)</f>
        <v>0</v>
      </c>
      <c r="T90" s="162" t="s">
        <v>111</v>
      </c>
      <c r="U90" s="162"/>
      <c r="V90" s="47"/>
    </row>
    <row r="91" spans="1:24" ht="24" customHeight="1">
      <c r="A91" s="45" t="s">
        <v>125</v>
      </c>
      <c r="B91" s="40"/>
      <c r="C91" s="40"/>
      <c r="D91" s="40"/>
      <c r="E91" s="40"/>
      <c r="F91" s="40"/>
      <c r="G91" s="40"/>
      <c r="H91" s="40"/>
      <c r="I91" s="40"/>
      <c r="J91" s="40"/>
      <c r="K91" s="40"/>
      <c r="L91" s="40"/>
      <c r="M91" s="40"/>
      <c r="N91" s="40"/>
      <c r="O91" s="40"/>
      <c r="P91" s="40"/>
      <c r="Q91" s="40"/>
      <c r="R91" s="40"/>
      <c r="S91" s="46"/>
      <c r="T91" s="163">
        <f>U88*J87</f>
        <v>0</v>
      </c>
      <c r="U91" s="163"/>
      <c r="V91" s="48"/>
    </row>
    <row r="92" spans="1:24" ht="24" customHeight="1">
      <c r="A92" s="45" t="s">
        <v>126</v>
      </c>
      <c r="B92" s="40"/>
      <c r="C92" s="40"/>
      <c r="D92" s="40"/>
      <c r="E92" s="40"/>
      <c r="F92" s="40"/>
      <c r="G92" s="40"/>
      <c r="H92" s="40"/>
      <c r="I92" s="40"/>
      <c r="J92" s="40"/>
      <c r="K92" s="40"/>
      <c r="L92" s="40"/>
      <c r="M92" s="40"/>
      <c r="N92" s="40"/>
      <c r="O92" s="40"/>
      <c r="P92" s="40"/>
      <c r="Q92" s="40"/>
      <c r="R92" s="40"/>
      <c r="S92" s="49" t="str">
        <f>IF(T86=1,"　",IF(V92=0,0,IF(LEN(ROUND(SUM($B92:$R92)/COUNTIF($B92:$R92,"&gt;0"),0))&lt;4,ROUND(SUM($B92:$R92)/COUNTIF($B92:$R92,"&gt;0"),0),ROUND(SUM($B92:$R92)/COUNTIF($B92:$R92,"&gt;0"),-(LEN(ROUND(SUM($B92:$R92)/COUNTIF($B92:$R92,"&gt;0"),0))-3)))))</f>
        <v>　</v>
      </c>
      <c r="T92" s="164" t="s">
        <v>114</v>
      </c>
      <c r="U92" s="164"/>
      <c r="V92" s="50"/>
      <c r="X92" s="51"/>
    </row>
    <row r="93" spans="1:24" ht="25.5">
      <c r="A93" s="45" t="s">
        <v>115</v>
      </c>
      <c r="B93" s="46">
        <f t="shared" ref="B93:R93" si="14">B90*B91</f>
        <v>0</v>
      </c>
      <c r="C93" s="46">
        <f t="shared" si="14"/>
        <v>0</v>
      </c>
      <c r="D93" s="46">
        <f t="shared" si="14"/>
        <v>0</v>
      </c>
      <c r="E93" s="46">
        <f t="shared" si="14"/>
        <v>0</v>
      </c>
      <c r="F93" s="46">
        <f t="shared" si="14"/>
        <v>0</v>
      </c>
      <c r="G93" s="46">
        <f t="shared" si="14"/>
        <v>0</v>
      </c>
      <c r="H93" s="46">
        <f t="shared" si="14"/>
        <v>0</v>
      </c>
      <c r="I93" s="46">
        <f t="shared" si="14"/>
        <v>0</v>
      </c>
      <c r="J93" s="46">
        <f t="shared" si="14"/>
        <v>0</v>
      </c>
      <c r="K93" s="46">
        <f t="shared" si="14"/>
        <v>0</v>
      </c>
      <c r="L93" s="46">
        <f t="shared" si="14"/>
        <v>0</v>
      </c>
      <c r="M93" s="46">
        <f t="shared" si="14"/>
        <v>0</v>
      </c>
      <c r="N93" s="46">
        <f t="shared" si="14"/>
        <v>0</v>
      </c>
      <c r="O93" s="46">
        <f t="shared" si="14"/>
        <v>0</v>
      </c>
      <c r="P93" s="46">
        <f t="shared" si="14"/>
        <v>0</v>
      </c>
      <c r="Q93" s="46">
        <f t="shared" si="14"/>
        <v>0</v>
      </c>
      <c r="R93" s="46">
        <f t="shared" si="14"/>
        <v>0</v>
      </c>
      <c r="S93" s="46">
        <f>SUM(B93:R93)</f>
        <v>0</v>
      </c>
      <c r="T93" s="164">
        <f>IF(U88=0,0,IF(J86=S90,S93,ROUNDDOWN((J86/S90)*S93,0)))</f>
        <v>0</v>
      </c>
      <c r="U93" s="164"/>
      <c r="V93" s="47"/>
    </row>
    <row r="94" spans="1:24" ht="25.5">
      <c r="A94" s="52" t="s">
        <v>116</v>
      </c>
      <c r="B94" s="53">
        <f t="shared" ref="B94:R94" si="15">IF($T86=2,0,B90*B92)</f>
        <v>0</v>
      </c>
      <c r="C94" s="53">
        <f t="shared" si="15"/>
        <v>0</v>
      </c>
      <c r="D94" s="53">
        <f t="shared" si="15"/>
        <v>0</v>
      </c>
      <c r="E94" s="53">
        <f t="shared" si="15"/>
        <v>0</v>
      </c>
      <c r="F94" s="53">
        <f t="shared" si="15"/>
        <v>0</v>
      </c>
      <c r="G94" s="53">
        <f t="shared" si="15"/>
        <v>0</v>
      </c>
      <c r="H94" s="53">
        <f t="shared" si="15"/>
        <v>0</v>
      </c>
      <c r="I94" s="53">
        <f t="shared" si="15"/>
        <v>0</v>
      </c>
      <c r="J94" s="53">
        <f t="shared" si="15"/>
        <v>0</v>
      </c>
      <c r="K94" s="53">
        <f t="shared" si="15"/>
        <v>0</v>
      </c>
      <c r="L94" s="53">
        <f t="shared" si="15"/>
        <v>0</v>
      </c>
      <c r="M94" s="53">
        <f t="shared" si="15"/>
        <v>0</v>
      </c>
      <c r="N94" s="53">
        <f t="shared" si="15"/>
        <v>0</v>
      </c>
      <c r="O94" s="53">
        <f t="shared" si="15"/>
        <v>0</v>
      </c>
      <c r="P94" s="53">
        <f t="shared" si="15"/>
        <v>0</v>
      </c>
      <c r="Q94" s="53">
        <f t="shared" si="15"/>
        <v>0</v>
      </c>
      <c r="R94" s="53">
        <f t="shared" si="15"/>
        <v>0</v>
      </c>
      <c r="S94" s="53">
        <f>IF($T86=2,0,SUM(B94:R94))</f>
        <v>0</v>
      </c>
      <c r="T94" s="162" t="str">
        <f>IF(T86=1,"スライド単価p'×対象数量","平均単価×対象数量")</f>
        <v>スライド単価p'×対象数量</v>
      </c>
      <c r="U94" s="162"/>
      <c r="V94" s="47"/>
    </row>
    <row r="95" spans="1:24" ht="26.25" customHeight="1">
      <c r="A95" s="54" t="s">
        <v>117</v>
      </c>
      <c r="B95" s="165" t="str">
        <f>IF(T86=1,"ｐ’＝Σ（搬入数量×実勢価格）÷搬入数量＝","  ")</f>
        <v>ｐ’＝Σ（搬入数量×実勢価格）÷搬入数量＝</v>
      </c>
      <c r="C95" s="165"/>
      <c r="D95" s="165"/>
      <c r="E95" s="165"/>
      <c r="F95" s="165"/>
      <c r="G95" s="165"/>
      <c r="H95" s="165"/>
      <c r="I95" s="55">
        <f>IF(T86=1,S94,"  ")</f>
        <v>0</v>
      </c>
      <c r="J95" s="56" t="str">
        <f>IF(T86=1,"÷","  ")</f>
        <v>÷</v>
      </c>
      <c r="K95" s="55">
        <f>IF(T86=1,S90,"  ")</f>
        <v>0</v>
      </c>
      <c r="L95" s="56" t="str">
        <f>IF(T86=1,"＝","  ")</f>
        <v>＝</v>
      </c>
      <c r="M95" s="55"/>
      <c r="N95" s="56"/>
      <c r="O95" s="57">
        <f>IF(T86=2,"  ",IF(K95=0,0,I95/K95))</f>
        <v>0</v>
      </c>
      <c r="P95" s="57"/>
      <c r="Q95" s="58"/>
      <c r="R95" s="59" t="s">
        <v>61</v>
      </c>
      <c r="S95" s="60">
        <f>IF(T86=2,"  ",IF(LEN(ROUND(O95,0))&lt;4,ROUND(O95,0),ROUND(O95,-(LEN(ROUND(O95,0))-3))))</f>
        <v>0</v>
      </c>
      <c r="T95" s="164">
        <f>IF(T86=1,U88*S95,S92*U88)</f>
        <v>0</v>
      </c>
      <c r="U95" s="164"/>
      <c r="V95" s="47"/>
    </row>
    <row r="97" spans="1:24" ht="13.5" customHeight="1">
      <c r="A97" s="38" t="s">
        <v>133</v>
      </c>
      <c r="B97" s="155" t="s">
        <v>123</v>
      </c>
      <c r="C97" s="155"/>
      <c r="D97" s="155"/>
      <c r="E97" s="155"/>
      <c r="F97" s="155"/>
      <c r="G97" s="155"/>
      <c r="H97" s="155"/>
      <c r="I97" s="39" t="s">
        <v>46</v>
      </c>
      <c r="J97" s="40"/>
      <c r="K97" s="39" t="str">
        <f>IF($V103=0," ",VLOOKUP($V103,単価データ!$A$1:$AH$10714,4,FALSE))</f>
        <v xml:space="preserve"> </v>
      </c>
      <c r="L97" s="156" t="s">
        <v>90</v>
      </c>
      <c r="M97" s="156"/>
      <c r="N97" s="156"/>
      <c r="O97" s="156"/>
      <c r="P97" s="156"/>
      <c r="Q97" s="156"/>
      <c r="R97" s="156"/>
      <c r="S97" s="156"/>
      <c r="T97" s="157">
        <v>1</v>
      </c>
      <c r="U97" s="157"/>
    </row>
    <row r="98" spans="1:24">
      <c r="A98" s="39" t="str">
        <f>IF($V103=0," ",VLOOKUP($V103,単価データ!$A$1:$AH$10714,2,FALSE))</f>
        <v xml:space="preserve"> </v>
      </c>
      <c r="B98" s="155" t="s">
        <v>91</v>
      </c>
      <c r="C98" s="155"/>
      <c r="D98" s="155"/>
      <c r="E98" s="155"/>
      <c r="F98" s="155"/>
      <c r="G98" s="155"/>
      <c r="H98" s="155"/>
      <c r="I98" s="39" t="s">
        <v>46</v>
      </c>
      <c r="J98" s="40"/>
      <c r="K98" s="39" t="s">
        <v>92</v>
      </c>
      <c r="L98" s="156"/>
      <c r="M98" s="156"/>
      <c r="N98" s="156"/>
      <c r="O98" s="156"/>
      <c r="P98" s="156"/>
      <c r="Q98" s="156"/>
      <c r="R98" s="156"/>
      <c r="S98" s="156"/>
      <c r="T98" s="157"/>
      <c r="U98" s="157"/>
    </row>
    <row r="99" spans="1:24" ht="13.5" customHeight="1">
      <c r="A99" s="38" t="s">
        <v>93</v>
      </c>
      <c r="B99" s="158" t="s">
        <v>94</v>
      </c>
      <c r="C99" s="158"/>
      <c r="D99" s="158"/>
      <c r="E99" s="158"/>
      <c r="F99" s="158"/>
      <c r="G99" s="158"/>
      <c r="H99" s="158"/>
      <c r="I99" s="158"/>
      <c r="J99" s="158"/>
      <c r="K99" s="158"/>
      <c r="L99" s="158"/>
      <c r="M99" s="158"/>
      <c r="N99" s="158"/>
      <c r="O99" s="158"/>
      <c r="P99" s="158"/>
      <c r="Q99" s="158"/>
      <c r="R99" s="158"/>
      <c r="S99" s="158"/>
      <c r="T99" s="159" t="s">
        <v>95</v>
      </c>
      <c r="U99" s="160">
        <f>IF(T97=2,J97,IF(J97&gt;S101,0,J97))</f>
        <v>0</v>
      </c>
      <c r="V99" s="161" t="s">
        <v>96</v>
      </c>
    </row>
    <row r="100" spans="1:24" ht="27.75" customHeight="1">
      <c r="A100" s="42" t="str">
        <f>IF($V103=0," ",VLOOKUP($V103,単価データ!$A$1:$AH$10714,3,FALSE))</f>
        <v xml:space="preserve"> </v>
      </c>
      <c r="B100" s="43" t="s">
        <v>97</v>
      </c>
      <c r="C100" s="43" t="s">
        <v>98</v>
      </c>
      <c r="D100" s="43" t="s">
        <v>99</v>
      </c>
      <c r="E100" s="43" t="s">
        <v>100</v>
      </c>
      <c r="F100" s="43" t="s">
        <v>101</v>
      </c>
      <c r="G100" s="43" t="s">
        <v>102</v>
      </c>
      <c r="H100" s="43" t="s">
        <v>103</v>
      </c>
      <c r="I100" s="43" t="s">
        <v>104</v>
      </c>
      <c r="J100" s="43" t="s">
        <v>105</v>
      </c>
      <c r="K100" s="43" t="s">
        <v>106</v>
      </c>
      <c r="L100" s="43" t="s">
        <v>107</v>
      </c>
      <c r="M100" s="43" t="s">
        <v>108</v>
      </c>
      <c r="N100" s="43" t="s">
        <v>97</v>
      </c>
      <c r="O100" s="43" t="s">
        <v>98</v>
      </c>
      <c r="P100" s="43" t="s">
        <v>99</v>
      </c>
      <c r="Q100" s="43" t="s">
        <v>100</v>
      </c>
      <c r="R100" s="43" t="s">
        <v>101</v>
      </c>
      <c r="S100" s="44" t="s">
        <v>109</v>
      </c>
      <c r="T100" s="159"/>
      <c r="U100" s="160"/>
      <c r="V100" s="161"/>
    </row>
    <row r="101" spans="1:24" ht="28.5" customHeight="1">
      <c r="A101" s="45" t="s">
        <v>124</v>
      </c>
      <c r="B101" s="40"/>
      <c r="C101" s="40"/>
      <c r="D101" s="40"/>
      <c r="E101" s="40"/>
      <c r="F101" s="40"/>
      <c r="G101" s="40"/>
      <c r="H101" s="40"/>
      <c r="I101" s="40"/>
      <c r="J101" s="40"/>
      <c r="K101" s="40"/>
      <c r="L101" s="40"/>
      <c r="M101" s="40"/>
      <c r="N101" s="40"/>
      <c r="O101" s="40"/>
      <c r="P101" s="40"/>
      <c r="Q101" s="40"/>
      <c r="R101" s="40"/>
      <c r="S101" s="46">
        <f>SUM(B101:R101)</f>
        <v>0</v>
      </c>
      <c r="T101" s="162" t="s">
        <v>111</v>
      </c>
      <c r="U101" s="162"/>
      <c r="V101" s="47"/>
    </row>
    <row r="102" spans="1:24" ht="24" customHeight="1">
      <c r="A102" s="45" t="s">
        <v>125</v>
      </c>
      <c r="B102" s="40"/>
      <c r="C102" s="40"/>
      <c r="D102" s="40"/>
      <c r="E102" s="40"/>
      <c r="F102" s="40"/>
      <c r="G102" s="40"/>
      <c r="H102" s="40"/>
      <c r="I102" s="40"/>
      <c r="J102" s="40"/>
      <c r="K102" s="40"/>
      <c r="L102" s="40"/>
      <c r="M102" s="40"/>
      <c r="N102" s="40"/>
      <c r="O102" s="40"/>
      <c r="P102" s="40"/>
      <c r="Q102" s="40"/>
      <c r="R102" s="40"/>
      <c r="S102" s="46"/>
      <c r="T102" s="163">
        <f>U99*J98</f>
        <v>0</v>
      </c>
      <c r="U102" s="163"/>
      <c r="V102" s="48"/>
    </row>
    <row r="103" spans="1:24" ht="24" customHeight="1">
      <c r="A103" s="45" t="s">
        <v>126</v>
      </c>
      <c r="B103" s="40"/>
      <c r="C103" s="40"/>
      <c r="D103" s="40"/>
      <c r="E103" s="40"/>
      <c r="F103" s="40"/>
      <c r="G103" s="40"/>
      <c r="H103" s="40"/>
      <c r="I103" s="40"/>
      <c r="J103" s="40"/>
      <c r="K103" s="40"/>
      <c r="L103" s="40"/>
      <c r="M103" s="40"/>
      <c r="N103" s="40"/>
      <c r="O103" s="40"/>
      <c r="P103" s="40"/>
      <c r="Q103" s="40"/>
      <c r="R103" s="40"/>
      <c r="S103" s="49" t="str">
        <f>IF(T97=1,"　",IF(V103=0,0,IF(LEN(ROUND(SUM($B103:$R103)/COUNTIF($B103:$R103,"&gt;0"),0))&lt;4,ROUND(SUM($B103:$R103)/COUNTIF($B103:$R103,"&gt;0"),0),ROUND(SUM($B103:$R103)/COUNTIF($B103:$R103,"&gt;0"),-(LEN(ROUND(SUM($B103:$R103)/COUNTIF($B103:$R103,"&gt;0"),0))-3)))))</f>
        <v>　</v>
      </c>
      <c r="T103" s="164" t="s">
        <v>114</v>
      </c>
      <c r="U103" s="164"/>
      <c r="V103" s="50"/>
      <c r="X103" s="51"/>
    </row>
    <row r="104" spans="1:24" ht="25.5">
      <c r="A104" s="45" t="s">
        <v>115</v>
      </c>
      <c r="B104" s="46">
        <f t="shared" ref="B104:R104" si="16">B101*B102</f>
        <v>0</v>
      </c>
      <c r="C104" s="46">
        <f t="shared" si="16"/>
        <v>0</v>
      </c>
      <c r="D104" s="46">
        <f t="shared" si="16"/>
        <v>0</v>
      </c>
      <c r="E104" s="46">
        <f t="shared" si="16"/>
        <v>0</v>
      </c>
      <c r="F104" s="46">
        <f t="shared" si="16"/>
        <v>0</v>
      </c>
      <c r="G104" s="46">
        <f t="shared" si="16"/>
        <v>0</v>
      </c>
      <c r="H104" s="46">
        <f t="shared" si="16"/>
        <v>0</v>
      </c>
      <c r="I104" s="46">
        <f t="shared" si="16"/>
        <v>0</v>
      </c>
      <c r="J104" s="46">
        <f t="shared" si="16"/>
        <v>0</v>
      </c>
      <c r="K104" s="46">
        <f t="shared" si="16"/>
        <v>0</v>
      </c>
      <c r="L104" s="46">
        <f t="shared" si="16"/>
        <v>0</v>
      </c>
      <c r="M104" s="46">
        <f t="shared" si="16"/>
        <v>0</v>
      </c>
      <c r="N104" s="46">
        <f t="shared" si="16"/>
        <v>0</v>
      </c>
      <c r="O104" s="46">
        <f t="shared" si="16"/>
        <v>0</v>
      </c>
      <c r="P104" s="46">
        <f t="shared" si="16"/>
        <v>0</v>
      </c>
      <c r="Q104" s="46">
        <f t="shared" si="16"/>
        <v>0</v>
      </c>
      <c r="R104" s="46">
        <f t="shared" si="16"/>
        <v>0</v>
      </c>
      <c r="S104" s="46">
        <f>SUM(B104:R104)</f>
        <v>0</v>
      </c>
      <c r="T104" s="164">
        <f>IF(U99=0,0,IF(J97=S101,S104,ROUNDDOWN((J97/S101)*S104,0)))</f>
        <v>0</v>
      </c>
      <c r="U104" s="164"/>
      <c r="V104" s="47"/>
    </row>
    <row r="105" spans="1:24" ht="25.5">
      <c r="A105" s="52" t="s">
        <v>116</v>
      </c>
      <c r="B105" s="53">
        <f t="shared" ref="B105:R105" si="17">IF($T97=2,0,B101*B103)</f>
        <v>0</v>
      </c>
      <c r="C105" s="53">
        <f t="shared" si="17"/>
        <v>0</v>
      </c>
      <c r="D105" s="53">
        <f t="shared" si="17"/>
        <v>0</v>
      </c>
      <c r="E105" s="53">
        <f t="shared" si="17"/>
        <v>0</v>
      </c>
      <c r="F105" s="53">
        <f t="shared" si="17"/>
        <v>0</v>
      </c>
      <c r="G105" s="53">
        <f t="shared" si="17"/>
        <v>0</v>
      </c>
      <c r="H105" s="53">
        <f t="shared" si="17"/>
        <v>0</v>
      </c>
      <c r="I105" s="53">
        <f t="shared" si="17"/>
        <v>0</v>
      </c>
      <c r="J105" s="53">
        <f t="shared" si="17"/>
        <v>0</v>
      </c>
      <c r="K105" s="53">
        <f t="shared" si="17"/>
        <v>0</v>
      </c>
      <c r="L105" s="53">
        <f t="shared" si="17"/>
        <v>0</v>
      </c>
      <c r="M105" s="53">
        <f t="shared" si="17"/>
        <v>0</v>
      </c>
      <c r="N105" s="53">
        <f t="shared" si="17"/>
        <v>0</v>
      </c>
      <c r="O105" s="53">
        <f t="shared" si="17"/>
        <v>0</v>
      </c>
      <c r="P105" s="53">
        <f t="shared" si="17"/>
        <v>0</v>
      </c>
      <c r="Q105" s="53">
        <f t="shared" si="17"/>
        <v>0</v>
      </c>
      <c r="R105" s="53">
        <f t="shared" si="17"/>
        <v>0</v>
      </c>
      <c r="S105" s="53">
        <f>IF($T97=2,0,SUM(B105:R105))</f>
        <v>0</v>
      </c>
      <c r="T105" s="162" t="str">
        <f>IF(T97=1,"スライド単価p'×対象数量","平均単価×対象数量")</f>
        <v>スライド単価p'×対象数量</v>
      </c>
      <c r="U105" s="162"/>
      <c r="V105" s="47"/>
    </row>
    <row r="106" spans="1:24" ht="26.25" customHeight="1">
      <c r="A106" s="54" t="s">
        <v>117</v>
      </c>
      <c r="B106" s="165" t="str">
        <f>IF(T97=1,"ｐ’＝Σ（搬入数量×実勢価格）÷搬入数量＝","  ")</f>
        <v>ｐ’＝Σ（搬入数量×実勢価格）÷搬入数量＝</v>
      </c>
      <c r="C106" s="165"/>
      <c r="D106" s="165"/>
      <c r="E106" s="165"/>
      <c r="F106" s="165"/>
      <c r="G106" s="165"/>
      <c r="H106" s="165"/>
      <c r="I106" s="55">
        <f>IF(T97=1,S105,"  ")</f>
        <v>0</v>
      </c>
      <c r="J106" s="56" t="str">
        <f>IF(T97=1,"÷","  ")</f>
        <v>÷</v>
      </c>
      <c r="K106" s="55">
        <f>IF(T97=1,S101,"  ")</f>
        <v>0</v>
      </c>
      <c r="L106" s="56" t="str">
        <f>IF(T97=1,"＝","  ")</f>
        <v>＝</v>
      </c>
      <c r="M106" s="55"/>
      <c r="N106" s="56"/>
      <c r="O106" s="57">
        <f>IF(T97=2,"  ",IF(K106=0,0,I106/K106))</f>
        <v>0</v>
      </c>
      <c r="P106" s="57"/>
      <c r="Q106" s="58"/>
      <c r="R106" s="59" t="s">
        <v>61</v>
      </c>
      <c r="S106" s="60">
        <f>IF(T97=2,"  ",IF(LEN(ROUND(O106,0))&lt;4,ROUND(O106,0),ROUND(O106,-(LEN(ROUND(O106,0))-3))))</f>
        <v>0</v>
      </c>
      <c r="T106" s="164">
        <f>IF(T97=1,U99*S106,S103*U99)</f>
        <v>0</v>
      </c>
      <c r="U106" s="164"/>
      <c r="V106" s="47"/>
    </row>
    <row r="108" spans="1:24" ht="13.5" customHeight="1">
      <c r="A108" s="38" t="s">
        <v>134</v>
      </c>
      <c r="B108" s="155" t="s">
        <v>123</v>
      </c>
      <c r="C108" s="155"/>
      <c r="D108" s="155"/>
      <c r="E108" s="155"/>
      <c r="F108" s="155"/>
      <c r="G108" s="155"/>
      <c r="H108" s="155"/>
      <c r="I108" s="39" t="s">
        <v>46</v>
      </c>
      <c r="J108" s="40"/>
      <c r="K108" s="39" t="str">
        <f>IF($V114=0," ",VLOOKUP($V114,単価データ!$A$1:$AH$10714,4,FALSE))</f>
        <v xml:space="preserve"> </v>
      </c>
      <c r="L108" s="156" t="s">
        <v>90</v>
      </c>
      <c r="M108" s="156"/>
      <c r="N108" s="156"/>
      <c r="O108" s="156"/>
      <c r="P108" s="156"/>
      <c r="Q108" s="156"/>
      <c r="R108" s="156"/>
      <c r="S108" s="156"/>
      <c r="T108" s="157">
        <v>1</v>
      </c>
      <c r="U108" s="157"/>
    </row>
    <row r="109" spans="1:24">
      <c r="A109" s="39" t="str">
        <f>IF($V114=0," ",VLOOKUP($V114,単価データ!$A$1:$AH$10714,2,FALSE))</f>
        <v xml:space="preserve"> </v>
      </c>
      <c r="B109" s="155" t="s">
        <v>91</v>
      </c>
      <c r="C109" s="155"/>
      <c r="D109" s="155"/>
      <c r="E109" s="155"/>
      <c r="F109" s="155"/>
      <c r="G109" s="155"/>
      <c r="H109" s="155"/>
      <c r="I109" s="39" t="s">
        <v>46</v>
      </c>
      <c r="J109" s="40"/>
      <c r="K109" s="39" t="s">
        <v>92</v>
      </c>
      <c r="L109" s="156"/>
      <c r="M109" s="156"/>
      <c r="N109" s="156"/>
      <c r="O109" s="156"/>
      <c r="P109" s="156"/>
      <c r="Q109" s="156"/>
      <c r="R109" s="156"/>
      <c r="S109" s="156"/>
      <c r="T109" s="157"/>
      <c r="U109" s="157"/>
    </row>
    <row r="110" spans="1:24" ht="13.5" customHeight="1">
      <c r="A110" s="38" t="s">
        <v>93</v>
      </c>
      <c r="B110" s="158" t="s">
        <v>94</v>
      </c>
      <c r="C110" s="158"/>
      <c r="D110" s="158"/>
      <c r="E110" s="158"/>
      <c r="F110" s="158"/>
      <c r="G110" s="158"/>
      <c r="H110" s="158"/>
      <c r="I110" s="158"/>
      <c r="J110" s="158"/>
      <c r="K110" s="158"/>
      <c r="L110" s="158"/>
      <c r="M110" s="158"/>
      <c r="N110" s="158"/>
      <c r="O110" s="158"/>
      <c r="P110" s="158"/>
      <c r="Q110" s="158"/>
      <c r="R110" s="158"/>
      <c r="S110" s="158"/>
      <c r="T110" s="159" t="s">
        <v>95</v>
      </c>
      <c r="U110" s="160">
        <f>IF(T108=2,J108,IF(J108&gt;S112,0,J108))</f>
        <v>0</v>
      </c>
      <c r="V110" s="161" t="s">
        <v>96</v>
      </c>
    </row>
    <row r="111" spans="1:24" ht="27.75" customHeight="1">
      <c r="A111" s="42" t="str">
        <f>IF($V114=0," ",VLOOKUP($V114,単価データ!$A$1:$AH$10714,3,FALSE))</f>
        <v xml:space="preserve"> </v>
      </c>
      <c r="B111" s="43" t="s">
        <v>97</v>
      </c>
      <c r="C111" s="43" t="s">
        <v>98</v>
      </c>
      <c r="D111" s="43" t="s">
        <v>99</v>
      </c>
      <c r="E111" s="43" t="s">
        <v>100</v>
      </c>
      <c r="F111" s="43" t="s">
        <v>101</v>
      </c>
      <c r="G111" s="43" t="s">
        <v>102</v>
      </c>
      <c r="H111" s="43" t="s">
        <v>103</v>
      </c>
      <c r="I111" s="43" t="s">
        <v>104</v>
      </c>
      <c r="J111" s="43" t="s">
        <v>105</v>
      </c>
      <c r="K111" s="43" t="s">
        <v>106</v>
      </c>
      <c r="L111" s="43" t="s">
        <v>107</v>
      </c>
      <c r="M111" s="43" t="s">
        <v>108</v>
      </c>
      <c r="N111" s="43" t="s">
        <v>97</v>
      </c>
      <c r="O111" s="43" t="s">
        <v>98</v>
      </c>
      <c r="P111" s="43" t="s">
        <v>99</v>
      </c>
      <c r="Q111" s="43" t="s">
        <v>100</v>
      </c>
      <c r="R111" s="43" t="s">
        <v>101</v>
      </c>
      <c r="S111" s="44" t="s">
        <v>109</v>
      </c>
      <c r="T111" s="159"/>
      <c r="U111" s="160"/>
      <c r="V111" s="161"/>
    </row>
    <row r="112" spans="1:24" ht="28.5" customHeight="1">
      <c r="A112" s="45" t="s">
        <v>124</v>
      </c>
      <c r="B112" s="40"/>
      <c r="C112" s="40"/>
      <c r="D112" s="40"/>
      <c r="E112" s="40"/>
      <c r="F112" s="40"/>
      <c r="G112" s="40"/>
      <c r="H112" s="40"/>
      <c r="I112" s="40"/>
      <c r="J112" s="40"/>
      <c r="K112" s="40"/>
      <c r="L112" s="40"/>
      <c r="M112" s="40"/>
      <c r="N112" s="40"/>
      <c r="O112" s="40"/>
      <c r="P112" s="40"/>
      <c r="Q112" s="40"/>
      <c r="R112" s="40"/>
      <c r="S112" s="46">
        <f>SUM(B112:R112)</f>
        <v>0</v>
      </c>
      <c r="T112" s="162" t="s">
        <v>111</v>
      </c>
      <c r="U112" s="162"/>
      <c r="V112" s="47"/>
    </row>
    <row r="113" spans="1:24" ht="24" customHeight="1">
      <c r="A113" s="45" t="s">
        <v>125</v>
      </c>
      <c r="B113" s="40"/>
      <c r="C113" s="40"/>
      <c r="D113" s="40"/>
      <c r="E113" s="40"/>
      <c r="F113" s="40"/>
      <c r="G113" s="40"/>
      <c r="H113" s="40"/>
      <c r="I113" s="40"/>
      <c r="J113" s="40"/>
      <c r="K113" s="40"/>
      <c r="L113" s="40"/>
      <c r="M113" s="40"/>
      <c r="N113" s="40"/>
      <c r="O113" s="40"/>
      <c r="P113" s="40"/>
      <c r="Q113" s="40"/>
      <c r="R113" s="40"/>
      <c r="S113" s="46"/>
      <c r="T113" s="163">
        <f>U110*J109</f>
        <v>0</v>
      </c>
      <c r="U113" s="163"/>
      <c r="V113" s="48"/>
    </row>
    <row r="114" spans="1:24" ht="24" customHeight="1">
      <c r="A114" s="45" t="s">
        <v>126</v>
      </c>
      <c r="B114" s="40"/>
      <c r="C114" s="40"/>
      <c r="D114" s="40"/>
      <c r="E114" s="40"/>
      <c r="F114" s="40"/>
      <c r="G114" s="40"/>
      <c r="H114" s="40"/>
      <c r="I114" s="40"/>
      <c r="J114" s="40"/>
      <c r="K114" s="40"/>
      <c r="L114" s="40"/>
      <c r="M114" s="40"/>
      <c r="N114" s="40"/>
      <c r="O114" s="40"/>
      <c r="P114" s="40"/>
      <c r="Q114" s="40"/>
      <c r="R114" s="40"/>
      <c r="S114" s="49" t="str">
        <f>IF(T108=1,"　",IF(V114=0,0,IF(LEN(ROUND(SUM($B114:$R114)/COUNTIF($B114:$R114,"&gt;0"),0))&lt;4,ROUND(SUM($B114:$R114)/COUNTIF($B114:$R114,"&gt;0"),0),ROUND(SUM($B114:$R114)/COUNTIF($B114:$R114,"&gt;0"),-(LEN(ROUND(SUM($B114:$R114)/COUNTIF($B114:$R114,"&gt;0"),0))-3)))))</f>
        <v>　</v>
      </c>
      <c r="T114" s="164" t="s">
        <v>114</v>
      </c>
      <c r="U114" s="164"/>
      <c r="V114" s="50"/>
      <c r="X114" s="51"/>
    </row>
    <row r="115" spans="1:24" ht="25.5">
      <c r="A115" s="45" t="s">
        <v>115</v>
      </c>
      <c r="B115" s="46">
        <f t="shared" ref="B115:R115" si="18">B112*B113</f>
        <v>0</v>
      </c>
      <c r="C115" s="46">
        <f t="shared" si="18"/>
        <v>0</v>
      </c>
      <c r="D115" s="46">
        <f t="shared" si="18"/>
        <v>0</v>
      </c>
      <c r="E115" s="46">
        <f t="shared" si="18"/>
        <v>0</v>
      </c>
      <c r="F115" s="46">
        <f t="shared" si="18"/>
        <v>0</v>
      </c>
      <c r="G115" s="46">
        <f t="shared" si="18"/>
        <v>0</v>
      </c>
      <c r="H115" s="46">
        <f t="shared" si="18"/>
        <v>0</v>
      </c>
      <c r="I115" s="46">
        <f t="shared" si="18"/>
        <v>0</v>
      </c>
      <c r="J115" s="46">
        <f t="shared" si="18"/>
        <v>0</v>
      </c>
      <c r="K115" s="46">
        <f t="shared" si="18"/>
        <v>0</v>
      </c>
      <c r="L115" s="46">
        <f t="shared" si="18"/>
        <v>0</v>
      </c>
      <c r="M115" s="46">
        <f t="shared" si="18"/>
        <v>0</v>
      </c>
      <c r="N115" s="46">
        <f t="shared" si="18"/>
        <v>0</v>
      </c>
      <c r="O115" s="46">
        <f t="shared" si="18"/>
        <v>0</v>
      </c>
      <c r="P115" s="46">
        <f t="shared" si="18"/>
        <v>0</v>
      </c>
      <c r="Q115" s="46">
        <f t="shared" si="18"/>
        <v>0</v>
      </c>
      <c r="R115" s="46">
        <f t="shared" si="18"/>
        <v>0</v>
      </c>
      <c r="S115" s="46">
        <f>SUM(B115:R115)</f>
        <v>0</v>
      </c>
      <c r="T115" s="164">
        <f>IF(U110=0,0,IF(J108=S112,S115,ROUNDDOWN((J108/S112)*S115,0)))</f>
        <v>0</v>
      </c>
      <c r="U115" s="164"/>
      <c r="V115" s="47"/>
    </row>
    <row r="116" spans="1:24" ht="25.5">
      <c r="A116" s="52" t="s">
        <v>116</v>
      </c>
      <c r="B116" s="53">
        <f t="shared" ref="B116:R116" si="19">IF($T108=2,0,B112*B114)</f>
        <v>0</v>
      </c>
      <c r="C116" s="53">
        <f t="shared" si="19"/>
        <v>0</v>
      </c>
      <c r="D116" s="53">
        <f t="shared" si="19"/>
        <v>0</v>
      </c>
      <c r="E116" s="53">
        <f t="shared" si="19"/>
        <v>0</v>
      </c>
      <c r="F116" s="53">
        <f t="shared" si="19"/>
        <v>0</v>
      </c>
      <c r="G116" s="53">
        <f t="shared" si="19"/>
        <v>0</v>
      </c>
      <c r="H116" s="53">
        <f t="shared" si="19"/>
        <v>0</v>
      </c>
      <c r="I116" s="53">
        <f t="shared" si="19"/>
        <v>0</v>
      </c>
      <c r="J116" s="53">
        <f t="shared" si="19"/>
        <v>0</v>
      </c>
      <c r="K116" s="53">
        <f t="shared" si="19"/>
        <v>0</v>
      </c>
      <c r="L116" s="53">
        <f t="shared" si="19"/>
        <v>0</v>
      </c>
      <c r="M116" s="53">
        <f t="shared" si="19"/>
        <v>0</v>
      </c>
      <c r="N116" s="53">
        <f t="shared" si="19"/>
        <v>0</v>
      </c>
      <c r="O116" s="53">
        <f t="shared" si="19"/>
        <v>0</v>
      </c>
      <c r="P116" s="53">
        <f t="shared" si="19"/>
        <v>0</v>
      </c>
      <c r="Q116" s="53">
        <f t="shared" si="19"/>
        <v>0</v>
      </c>
      <c r="R116" s="53">
        <f t="shared" si="19"/>
        <v>0</v>
      </c>
      <c r="S116" s="53">
        <f>IF($T108=2,0,SUM(B116:R116))</f>
        <v>0</v>
      </c>
      <c r="T116" s="162" t="str">
        <f>IF(T108=1,"スライド単価p'×対象数量","平均単価×対象数量")</f>
        <v>スライド単価p'×対象数量</v>
      </c>
      <c r="U116" s="162"/>
      <c r="V116" s="47"/>
    </row>
    <row r="117" spans="1:24" ht="26.25" customHeight="1">
      <c r="A117" s="54" t="s">
        <v>117</v>
      </c>
      <c r="B117" s="165" t="str">
        <f>IF(T108=1,"ｐ’＝Σ（搬入数量×実勢価格）÷搬入数量＝","  ")</f>
        <v>ｐ’＝Σ（搬入数量×実勢価格）÷搬入数量＝</v>
      </c>
      <c r="C117" s="165"/>
      <c r="D117" s="165"/>
      <c r="E117" s="165"/>
      <c r="F117" s="165"/>
      <c r="G117" s="165"/>
      <c r="H117" s="165"/>
      <c r="I117" s="55">
        <f>IF(T108=1,S116,"  ")</f>
        <v>0</v>
      </c>
      <c r="J117" s="56" t="str">
        <f>IF(T108=1,"÷","  ")</f>
        <v>÷</v>
      </c>
      <c r="K117" s="55">
        <f>IF(T108=1,S112,"  ")</f>
        <v>0</v>
      </c>
      <c r="L117" s="56" t="str">
        <f>IF(T108=1,"＝","  ")</f>
        <v>＝</v>
      </c>
      <c r="M117" s="55"/>
      <c r="N117" s="56"/>
      <c r="O117" s="57">
        <f>IF(T108=2,"  ",IF(K117=0,0,I117/K117))</f>
        <v>0</v>
      </c>
      <c r="P117" s="57"/>
      <c r="Q117" s="58"/>
      <c r="R117" s="59" t="s">
        <v>61</v>
      </c>
      <c r="S117" s="60">
        <f>IF(T108=2,"  ",IF(LEN(ROUND(O117,0))&lt;4,ROUND(O117,0),ROUND(O117,-(LEN(ROUND(O117,0))-3))))</f>
        <v>0</v>
      </c>
      <c r="T117" s="164">
        <f>IF(T108=1,U110*S117,S114*U110)</f>
        <v>0</v>
      </c>
      <c r="U117" s="164"/>
      <c r="V117" s="47"/>
    </row>
    <row r="119" spans="1:24" ht="13.5" customHeight="1">
      <c r="A119" s="38" t="s">
        <v>135</v>
      </c>
      <c r="B119" s="155" t="s">
        <v>123</v>
      </c>
      <c r="C119" s="155"/>
      <c r="D119" s="155"/>
      <c r="E119" s="155"/>
      <c r="F119" s="155"/>
      <c r="G119" s="155"/>
      <c r="H119" s="155"/>
      <c r="I119" s="39" t="s">
        <v>46</v>
      </c>
      <c r="J119" s="40"/>
      <c r="K119" s="39" t="str">
        <f>IF($V125=0," ",VLOOKUP($V125,単価データ!$A$1:$AH$10714,4,FALSE))</f>
        <v xml:space="preserve"> </v>
      </c>
      <c r="L119" s="156" t="s">
        <v>90</v>
      </c>
      <c r="M119" s="156"/>
      <c r="N119" s="156"/>
      <c r="O119" s="156"/>
      <c r="P119" s="156"/>
      <c r="Q119" s="156"/>
      <c r="R119" s="156"/>
      <c r="S119" s="156"/>
      <c r="T119" s="157">
        <v>1</v>
      </c>
      <c r="U119" s="157"/>
    </row>
    <row r="120" spans="1:24">
      <c r="A120" s="39" t="str">
        <f>IF($V125=0," ",VLOOKUP($V125,単価データ!$A$1:$AH$10714,2,FALSE))</f>
        <v xml:space="preserve"> </v>
      </c>
      <c r="B120" s="155" t="s">
        <v>91</v>
      </c>
      <c r="C120" s="155"/>
      <c r="D120" s="155"/>
      <c r="E120" s="155"/>
      <c r="F120" s="155"/>
      <c r="G120" s="155"/>
      <c r="H120" s="155"/>
      <c r="I120" s="39" t="s">
        <v>46</v>
      </c>
      <c r="J120" s="40"/>
      <c r="K120" s="39" t="s">
        <v>92</v>
      </c>
      <c r="L120" s="156"/>
      <c r="M120" s="156"/>
      <c r="N120" s="156"/>
      <c r="O120" s="156"/>
      <c r="P120" s="156"/>
      <c r="Q120" s="156"/>
      <c r="R120" s="156"/>
      <c r="S120" s="156"/>
      <c r="T120" s="157"/>
      <c r="U120" s="157"/>
    </row>
    <row r="121" spans="1:24" ht="13.5" customHeight="1">
      <c r="A121" s="38" t="s">
        <v>93</v>
      </c>
      <c r="B121" s="158" t="s">
        <v>94</v>
      </c>
      <c r="C121" s="158"/>
      <c r="D121" s="158"/>
      <c r="E121" s="158"/>
      <c r="F121" s="158"/>
      <c r="G121" s="158"/>
      <c r="H121" s="158"/>
      <c r="I121" s="158"/>
      <c r="J121" s="158"/>
      <c r="K121" s="158"/>
      <c r="L121" s="158"/>
      <c r="M121" s="158"/>
      <c r="N121" s="158"/>
      <c r="O121" s="158"/>
      <c r="P121" s="158"/>
      <c r="Q121" s="158"/>
      <c r="R121" s="158"/>
      <c r="S121" s="158"/>
      <c r="T121" s="159" t="s">
        <v>95</v>
      </c>
      <c r="U121" s="160">
        <f>IF(T119=2,J119,IF(J119&gt;S123,0,J119))</f>
        <v>0</v>
      </c>
      <c r="V121" s="161" t="s">
        <v>96</v>
      </c>
    </row>
    <row r="122" spans="1:24" ht="27.75" customHeight="1">
      <c r="A122" s="42" t="str">
        <f>IF($V125=0," ",VLOOKUP($V125,単価データ!$A$1:$AH$10714,3,FALSE))</f>
        <v xml:space="preserve"> </v>
      </c>
      <c r="B122" s="43" t="s">
        <v>97</v>
      </c>
      <c r="C122" s="43" t="s">
        <v>98</v>
      </c>
      <c r="D122" s="43" t="s">
        <v>99</v>
      </c>
      <c r="E122" s="43" t="s">
        <v>100</v>
      </c>
      <c r="F122" s="43" t="s">
        <v>101</v>
      </c>
      <c r="G122" s="43" t="s">
        <v>102</v>
      </c>
      <c r="H122" s="43" t="s">
        <v>103</v>
      </c>
      <c r="I122" s="43" t="s">
        <v>104</v>
      </c>
      <c r="J122" s="43" t="s">
        <v>105</v>
      </c>
      <c r="K122" s="43" t="s">
        <v>106</v>
      </c>
      <c r="L122" s="43" t="s">
        <v>107</v>
      </c>
      <c r="M122" s="43" t="s">
        <v>108</v>
      </c>
      <c r="N122" s="43" t="s">
        <v>97</v>
      </c>
      <c r="O122" s="43" t="s">
        <v>98</v>
      </c>
      <c r="P122" s="43" t="s">
        <v>99</v>
      </c>
      <c r="Q122" s="43" t="s">
        <v>100</v>
      </c>
      <c r="R122" s="43" t="s">
        <v>101</v>
      </c>
      <c r="S122" s="44" t="s">
        <v>109</v>
      </c>
      <c r="T122" s="159"/>
      <c r="U122" s="160"/>
      <c r="V122" s="161"/>
    </row>
    <row r="123" spans="1:24" ht="28.5" customHeight="1">
      <c r="A123" s="45" t="s">
        <v>124</v>
      </c>
      <c r="B123" s="40"/>
      <c r="C123" s="40"/>
      <c r="D123" s="40"/>
      <c r="E123" s="40"/>
      <c r="F123" s="40"/>
      <c r="G123" s="40"/>
      <c r="H123" s="40"/>
      <c r="I123" s="40"/>
      <c r="J123" s="40"/>
      <c r="K123" s="40"/>
      <c r="L123" s="40"/>
      <c r="M123" s="40"/>
      <c r="N123" s="40"/>
      <c r="O123" s="40"/>
      <c r="P123" s="40"/>
      <c r="Q123" s="40"/>
      <c r="R123" s="40"/>
      <c r="S123" s="46">
        <f>SUM(B123:R123)</f>
        <v>0</v>
      </c>
      <c r="T123" s="162" t="s">
        <v>111</v>
      </c>
      <c r="U123" s="162"/>
      <c r="V123" s="47"/>
    </row>
    <row r="124" spans="1:24" ht="24" customHeight="1">
      <c r="A124" s="45" t="s">
        <v>125</v>
      </c>
      <c r="B124" s="40"/>
      <c r="C124" s="40"/>
      <c r="D124" s="40"/>
      <c r="E124" s="40"/>
      <c r="F124" s="40"/>
      <c r="G124" s="40"/>
      <c r="H124" s="40"/>
      <c r="I124" s="40"/>
      <c r="J124" s="40"/>
      <c r="K124" s="40"/>
      <c r="L124" s="40"/>
      <c r="M124" s="40"/>
      <c r="N124" s="40"/>
      <c r="O124" s="40"/>
      <c r="P124" s="40"/>
      <c r="Q124" s="40"/>
      <c r="R124" s="40"/>
      <c r="S124" s="46"/>
      <c r="T124" s="163">
        <f>U121*J120</f>
        <v>0</v>
      </c>
      <c r="U124" s="163"/>
      <c r="V124" s="48"/>
    </row>
    <row r="125" spans="1:24" ht="24" customHeight="1">
      <c r="A125" s="45" t="s">
        <v>126</v>
      </c>
      <c r="B125" s="40"/>
      <c r="C125" s="40"/>
      <c r="D125" s="40"/>
      <c r="E125" s="40"/>
      <c r="F125" s="40"/>
      <c r="G125" s="40"/>
      <c r="H125" s="40"/>
      <c r="I125" s="40"/>
      <c r="J125" s="40"/>
      <c r="K125" s="40"/>
      <c r="L125" s="40"/>
      <c r="M125" s="40"/>
      <c r="N125" s="40"/>
      <c r="O125" s="40"/>
      <c r="P125" s="40"/>
      <c r="Q125" s="40"/>
      <c r="R125" s="40"/>
      <c r="S125" s="49" t="str">
        <f>IF(T119=1,"　",IF(V125=0,0,IF(LEN(ROUND(SUM($B125:$R125)/COUNTIF($B125:$R125,"&gt;0"),0))&lt;4,ROUND(SUM($B125:$R125)/COUNTIF($B125:$R125,"&gt;0"),0),ROUND(SUM($B125:$R125)/COUNTIF($B125:$R125,"&gt;0"),-(LEN(ROUND(SUM($B125:$R125)/COUNTIF($B125:$R125,"&gt;0"),0))-3)))))</f>
        <v>　</v>
      </c>
      <c r="T125" s="164" t="s">
        <v>114</v>
      </c>
      <c r="U125" s="164"/>
      <c r="V125" s="50"/>
      <c r="X125" s="51"/>
    </row>
    <row r="126" spans="1:24" ht="25.5">
      <c r="A126" s="45" t="s">
        <v>115</v>
      </c>
      <c r="B126" s="46">
        <f t="shared" ref="B126:R126" si="20">B123*B124</f>
        <v>0</v>
      </c>
      <c r="C126" s="46">
        <f t="shared" si="20"/>
        <v>0</v>
      </c>
      <c r="D126" s="46">
        <f t="shared" si="20"/>
        <v>0</v>
      </c>
      <c r="E126" s="46">
        <f t="shared" si="20"/>
        <v>0</v>
      </c>
      <c r="F126" s="46">
        <f t="shared" si="20"/>
        <v>0</v>
      </c>
      <c r="G126" s="46">
        <f t="shared" si="20"/>
        <v>0</v>
      </c>
      <c r="H126" s="46">
        <f t="shared" si="20"/>
        <v>0</v>
      </c>
      <c r="I126" s="46">
        <f t="shared" si="20"/>
        <v>0</v>
      </c>
      <c r="J126" s="46">
        <f t="shared" si="20"/>
        <v>0</v>
      </c>
      <c r="K126" s="46">
        <f t="shared" si="20"/>
        <v>0</v>
      </c>
      <c r="L126" s="46">
        <f t="shared" si="20"/>
        <v>0</v>
      </c>
      <c r="M126" s="46">
        <f t="shared" si="20"/>
        <v>0</v>
      </c>
      <c r="N126" s="46">
        <f t="shared" si="20"/>
        <v>0</v>
      </c>
      <c r="O126" s="46">
        <f t="shared" si="20"/>
        <v>0</v>
      </c>
      <c r="P126" s="46">
        <f t="shared" si="20"/>
        <v>0</v>
      </c>
      <c r="Q126" s="46">
        <f t="shared" si="20"/>
        <v>0</v>
      </c>
      <c r="R126" s="46">
        <f t="shared" si="20"/>
        <v>0</v>
      </c>
      <c r="S126" s="46">
        <f>SUM(B126:R126)</f>
        <v>0</v>
      </c>
      <c r="T126" s="164">
        <f>IF(U121=0,0,IF(J119=S123,S126,ROUNDDOWN((J119/S123)*S126,0)))</f>
        <v>0</v>
      </c>
      <c r="U126" s="164"/>
      <c r="V126" s="47"/>
    </row>
    <row r="127" spans="1:24" ht="25.5">
      <c r="A127" s="52" t="s">
        <v>116</v>
      </c>
      <c r="B127" s="53">
        <f t="shared" ref="B127:R127" si="21">IF($T119=2,0,B123*B125)</f>
        <v>0</v>
      </c>
      <c r="C127" s="53">
        <f t="shared" si="21"/>
        <v>0</v>
      </c>
      <c r="D127" s="53">
        <f t="shared" si="21"/>
        <v>0</v>
      </c>
      <c r="E127" s="53">
        <f t="shared" si="21"/>
        <v>0</v>
      </c>
      <c r="F127" s="53">
        <f t="shared" si="21"/>
        <v>0</v>
      </c>
      <c r="G127" s="53">
        <f t="shared" si="21"/>
        <v>0</v>
      </c>
      <c r="H127" s="53">
        <f t="shared" si="21"/>
        <v>0</v>
      </c>
      <c r="I127" s="53">
        <f t="shared" si="21"/>
        <v>0</v>
      </c>
      <c r="J127" s="53">
        <f t="shared" si="21"/>
        <v>0</v>
      </c>
      <c r="K127" s="53">
        <f t="shared" si="21"/>
        <v>0</v>
      </c>
      <c r="L127" s="53">
        <f t="shared" si="21"/>
        <v>0</v>
      </c>
      <c r="M127" s="53">
        <f t="shared" si="21"/>
        <v>0</v>
      </c>
      <c r="N127" s="53">
        <f t="shared" si="21"/>
        <v>0</v>
      </c>
      <c r="O127" s="53">
        <f t="shared" si="21"/>
        <v>0</v>
      </c>
      <c r="P127" s="53">
        <f t="shared" si="21"/>
        <v>0</v>
      </c>
      <c r="Q127" s="53">
        <f t="shared" si="21"/>
        <v>0</v>
      </c>
      <c r="R127" s="53">
        <f t="shared" si="21"/>
        <v>0</v>
      </c>
      <c r="S127" s="53">
        <f>IF($T119=2,0,SUM(B127:R127))</f>
        <v>0</v>
      </c>
      <c r="T127" s="162" t="str">
        <f>IF(T119=1,"スライド単価p'×対象数量","平均単価×対象数量")</f>
        <v>スライド単価p'×対象数量</v>
      </c>
      <c r="U127" s="162"/>
      <c r="V127" s="47"/>
    </row>
    <row r="128" spans="1:24" ht="26.25" customHeight="1">
      <c r="A128" s="54" t="s">
        <v>117</v>
      </c>
      <c r="B128" s="165" t="str">
        <f>IF(T119=1,"ｐ’＝Σ（搬入数量×実勢価格）÷搬入数量＝","  ")</f>
        <v>ｐ’＝Σ（搬入数量×実勢価格）÷搬入数量＝</v>
      </c>
      <c r="C128" s="165"/>
      <c r="D128" s="165"/>
      <c r="E128" s="165"/>
      <c r="F128" s="165"/>
      <c r="G128" s="165"/>
      <c r="H128" s="165"/>
      <c r="I128" s="55">
        <f>IF(T119=1,S127,"  ")</f>
        <v>0</v>
      </c>
      <c r="J128" s="56" t="str">
        <f>IF(T119=1,"÷","  ")</f>
        <v>÷</v>
      </c>
      <c r="K128" s="55">
        <f>IF(T119=1,S123,"  ")</f>
        <v>0</v>
      </c>
      <c r="L128" s="56" t="str">
        <f>IF(T119=1,"＝","  ")</f>
        <v>＝</v>
      </c>
      <c r="M128" s="55"/>
      <c r="N128" s="56"/>
      <c r="O128" s="57">
        <f>IF(T119=2,"  ",IF(K128=0,0,I128/K128))</f>
        <v>0</v>
      </c>
      <c r="P128" s="57"/>
      <c r="Q128" s="58"/>
      <c r="R128" s="59" t="s">
        <v>61</v>
      </c>
      <c r="S128" s="60">
        <f>IF(T119=2,"  ",IF(LEN(ROUND(O128,0))&lt;4,ROUND(O128,0),ROUND(O128,-(LEN(ROUND(O128,0))-3))))</f>
        <v>0</v>
      </c>
      <c r="T128" s="164">
        <f>IF(T119=1,U121*S128,S125*U121)</f>
        <v>0</v>
      </c>
      <c r="U128" s="164"/>
      <c r="V128" s="47"/>
    </row>
    <row r="130" spans="1:24" ht="13.5" customHeight="1">
      <c r="A130" s="38" t="s">
        <v>136</v>
      </c>
      <c r="B130" s="155" t="s">
        <v>123</v>
      </c>
      <c r="C130" s="155"/>
      <c r="D130" s="155"/>
      <c r="E130" s="155"/>
      <c r="F130" s="155"/>
      <c r="G130" s="155"/>
      <c r="H130" s="155"/>
      <c r="I130" s="39" t="s">
        <v>46</v>
      </c>
      <c r="J130" s="40"/>
      <c r="K130" s="39" t="str">
        <f>IF($V136=0," ",VLOOKUP($V136,単価データ!$A$1:$AH$10714,4,FALSE))</f>
        <v xml:space="preserve"> </v>
      </c>
      <c r="L130" s="156" t="s">
        <v>90</v>
      </c>
      <c r="M130" s="156"/>
      <c r="N130" s="156"/>
      <c r="O130" s="156"/>
      <c r="P130" s="156"/>
      <c r="Q130" s="156"/>
      <c r="R130" s="156"/>
      <c r="S130" s="156"/>
      <c r="T130" s="157">
        <v>1</v>
      </c>
      <c r="U130" s="157"/>
    </row>
    <row r="131" spans="1:24">
      <c r="A131" s="39" t="str">
        <f>IF($V136=0," ",VLOOKUP($V136,単価データ!$A$1:$AH$10714,2,FALSE))</f>
        <v xml:space="preserve"> </v>
      </c>
      <c r="B131" s="155" t="s">
        <v>91</v>
      </c>
      <c r="C131" s="155"/>
      <c r="D131" s="155"/>
      <c r="E131" s="155"/>
      <c r="F131" s="155"/>
      <c r="G131" s="155"/>
      <c r="H131" s="155"/>
      <c r="I131" s="39" t="s">
        <v>46</v>
      </c>
      <c r="J131" s="40"/>
      <c r="K131" s="39" t="s">
        <v>92</v>
      </c>
      <c r="L131" s="156"/>
      <c r="M131" s="156"/>
      <c r="N131" s="156"/>
      <c r="O131" s="156"/>
      <c r="P131" s="156"/>
      <c r="Q131" s="156"/>
      <c r="R131" s="156"/>
      <c r="S131" s="156"/>
      <c r="T131" s="157"/>
      <c r="U131" s="157"/>
    </row>
    <row r="132" spans="1:24" ht="13.5" customHeight="1">
      <c r="A132" s="38" t="s">
        <v>93</v>
      </c>
      <c r="B132" s="158" t="s">
        <v>94</v>
      </c>
      <c r="C132" s="158"/>
      <c r="D132" s="158"/>
      <c r="E132" s="158"/>
      <c r="F132" s="158"/>
      <c r="G132" s="158"/>
      <c r="H132" s="158"/>
      <c r="I132" s="158"/>
      <c r="J132" s="158"/>
      <c r="K132" s="158"/>
      <c r="L132" s="158"/>
      <c r="M132" s="158"/>
      <c r="N132" s="158"/>
      <c r="O132" s="158"/>
      <c r="P132" s="158"/>
      <c r="Q132" s="158"/>
      <c r="R132" s="158"/>
      <c r="S132" s="158"/>
      <c r="T132" s="159" t="s">
        <v>95</v>
      </c>
      <c r="U132" s="160">
        <f>IF(T130=2,J130,IF(J130&gt;S134,0,J130))</f>
        <v>0</v>
      </c>
      <c r="V132" s="161" t="s">
        <v>96</v>
      </c>
    </row>
    <row r="133" spans="1:24" ht="27.75" customHeight="1">
      <c r="A133" s="42" t="str">
        <f>IF($V136=0," ",VLOOKUP($V136,単価データ!$A$1:$AH$10714,3,FALSE))</f>
        <v xml:space="preserve"> </v>
      </c>
      <c r="B133" s="43" t="s">
        <v>97</v>
      </c>
      <c r="C133" s="43" t="s">
        <v>98</v>
      </c>
      <c r="D133" s="43" t="s">
        <v>99</v>
      </c>
      <c r="E133" s="43" t="s">
        <v>100</v>
      </c>
      <c r="F133" s="43" t="s">
        <v>101</v>
      </c>
      <c r="G133" s="43" t="s">
        <v>102</v>
      </c>
      <c r="H133" s="43" t="s">
        <v>103</v>
      </c>
      <c r="I133" s="43" t="s">
        <v>104</v>
      </c>
      <c r="J133" s="43" t="s">
        <v>105</v>
      </c>
      <c r="K133" s="43" t="s">
        <v>106</v>
      </c>
      <c r="L133" s="43" t="s">
        <v>107</v>
      </c>
      <c r="M133" s="43" t="s">
        <v>108</v>
      </c>
      <c r="N133" s="43" t="s">
        <v>97</v>
      </c>
      <c r="O133" s="43" t="s">
        <v>98</v>
      </c>
      <c r="P133" s="43" t="s">
        <v>99</v>
      </c>
      <c r="Q133" s="43" t="s">
        <v>100</v>
      </c>
      <c r="R133" s="43" t="s">
        <v>101</v>
      </c>
      <c r="S133" s="44" t="s">
        <v>109</v>
      </c>
      <c r="T133" s="159"/>
      <c r="U133" s="160"/>
      <c r="V133" s="161"/>
    </row>
    <row r="134" spans="1:24" ht="28.5" customHeight="1">
      <c r="A134" s="45" t="s">
        <v>124</v>
      </c>
      <c r="B134" s="40"/>
      <c r="C134" s="40"/>
      <c r="D134" s="40"/>
      <c r="E134" s="40"/>
      <c r="F134" s="40"/>
      <c r="G134" s="40"/>
      <c r="H134" s="40"/>
      <c r="I134" s="40"/>
      <c r="J134" s="40"/>
      <c r="K134" s="40"/>
      <c r="L134" s="40"/>
      <c r="M134" s="40"/>
      <c r="N134" s="40"/>
      <c r="O134" s="40"/>
      <c r="P134" s="40"/>
      <c r="Q134" s="40"/>
      <c r="R134" s="40"/>
      <c r="S134" s="46">
        <f>SUM(B134:R134)</f>
        <v>0</v>
      </c>
      <c r="T134" s="162" t="s">
        <v>111</v>
      </c>
      <c r="U134" s="162"/>
      <c r="V134" s="47"/>
    </row>
    <row r="135" spans="1:24" ht="24" customHeight="1">
      <c r="A135" s="45" t="s">
        <v>125</v>
      </c>
      <c r="B135" s="40"/>
      <c r="C135" s="40"/>
      <c r="D135" s="40"/>
      <c r="E135" s="40"/>
      <c r="F135" s="40"/>
      <c r="G135" s="40"/>
      <c r="H135" s="40"/>
      <c r="I135" s="40"/>
      <c r="J135" s="40"/>
      <c r="K135" s="40"/>
      <c r="L135" s="40"/>
      <c r="M135" s="40"/>
      <c r="N135" s="40"/>
      <c r="O135" s="40"/>
      <c r="P135" s="40"/>
      <c r="Q135" s="40"/>
      <c r="R135" s="40"/>
      <c r="S135" s="46"/>
      <c r="T135" s="163">
        <f>U132*J131</f>
        <v>0</v>
      </c>
      <c r="U135" s="163"/>
      <c r="V135" s="48"/>
    </row>
    <row r="136" spans="1:24" ht="24" customHeight="1">
      <c r="A136" s="45" t="s">
        <v>126</v>
      </c>
      <c r="B136" s="40"/>
      <c r="C136" s="40"/>
      <c r="D136" s="40"/>
      <c r="E136" s="40"/>
      <c r="F136" s="40"/>
      <c r="G136" s="40"/>
      <c r="H136" s="40"/>
      <c r="I136" s="40"/>
      <c r="J136" s="40"/>
      <c r="K136" s="40"/>
      <c r="L136" s="40"/>
      <c r="M136" s="40"/>
      <c r="N136" s="40"/>
      <c r="O136" s="40"/>
      <c r="P136" s="40"/>
      <c r="Q136" s="40"/>
      <c r="R136" s="40"/>
      <c r="S136" s="49" t="str">
        <f>IF(T130=1,"　",IF(V136=0,0,IF(LEN(ROUND(SUM($B136:$R136)/COUNTIF($B136:$R136,"&gt;0"),0))&lt;4,ROUND(SUM($B136:$R136)/COUNTIF($B136:$R136,"&gt;0"),0),ROUND(SUM($B136:$R136)/COUNTIF($B136:$R136,"&gt;0"),-(LEN(ROUND(SUM($B136:$R136)/COUNTIF($B136:$R136,"&gt;0"),0))-3)))))</f>
        <v>　</v>
      </c>
      <c r="T136" s="164" t="s">
        <v>114</v>
      </c>
      <c r="U136" s="164"/>
      <c r="V136" s="50"/>
      <c r="X136" s="51"/>
    </row>
    <row r="137" spans="1:24" ht="25.5">
      <c r="A137" s="45" t="s">
        <v>115</v>
      </c>
      <c r="B137" s="46">
        <f t="shared" ref="B137:R137" si="22">B134*B135</f>
        <v>0</v>
      </c>
      <c r="C137" s="46">
        <f t="shared" si="22"/>
        <v>0</v>
      </c>
      <c r="D137" s="46">
        <f t="shared" si="22"/>
        <v>0</v>
      </c>
      <c r="E137" s="46">
        <f t="shared" si="22"/>
        <v>0</v>
      </c>
      <c r="F137" s="46">
        <f t="shared" si="22"/>
        <v>0</v>
      </c>
      <c r="G137" s="46">
        <f t="shared" si="22"/>
        <v>0</v>
      </c>
      <c r="H137" s="46">
        <f t="shared" si="22"/>
        <v>0</v>
      </c>
      <c r="I137" s="46">
        <f t="shared" si="22"/>
        <v>0</v>
      </c>
      <c r="J137" s="46">
        <f t="shared" si="22"/>
        <v>0</v>
      </c>
      <c r="K137" s="46">
        <f t="shared" si="22"/>
        <v>0</v>
      </c>
      <c r="L137" s="46">
        <f t="shared" si="22"/>
        <v>0</v>
      </c>
      <c r="M137" s="46">
        <f t="shared" si="22"/>
        <v>0</v>
      </c>
      <c r="N137" s="46">
        <f t="shared" si="22"/>
        <v>0</v>
      </c>
      <c r="O137" s="46">
        <f t="shared" si="22"/>
        <v>0</v>
      </c>
      <c r="P137" s="46">
        <f t="shared" si="22"/>
        <v>0</v>
      </c>
      <c r="Q137" s="46">
        <f t="shared" si="22"/>
        <v>0</v>
      </c>
      <c r="R137" s="46">
        <f t="shared" si="22"/>
        <v>0</v>
      </c>
      <c r="S137" s="46">
        <f>SUM(B137:R137)</f>
        <v>0</v>
      </c>
      <c r="T137" s="164">
        <f>IF(U132=0,0,IF(J130=S134,S137,ROUNDDOWN((J130/S134)*S137,0)))</f>
        <v>0</v>
      </c>
      <c r="U137" s="164"/>
      <c r="V137" s="47"/>
    </row>
    <row r="138" spans="1:24" ht="25.5">
      <c r="A138" s="52" t="s">
        <v>116</v>
      </c>
      <c r="B138" s="53">
        <f t="shared" ref="B138:R138" si="23">IF($T130=2,0,B134*B136)</f>
        <v>0</v>
      </c>
      <c r="C138" s="53">
        <f t="shared" si="23"/>
        <v>0</v>
      </c>
      <c r="D138" s="53">
        <f t="shared" si="23"/>
        <v>0</v>
      </c>
      <c r="E138" s="53">
        <f t="shared" si="23"/>
        <v>0</v>
      </c>
      <c r="F138" s="53">
        <f t="shared" si="23"/>
        <v>0</v>
      </c>
      <c r="G138" s="53">
        <f t="shared" si="23"/>
        <v>0</v>
      </c>
      <c r="H138" s="53">
        <f t="shared" si="23"/>
        <v>0</v>
      </c>
      <c r="I138" s="53">
        <f t="shared" si="23"/>
        <v>0</v>
      </c>
      <c r="J138" s="53">
        <f t="shared" si="23"/>
        <v>0</v>
      </c>
      <c r="K138" s="53">
        <f t="shared" si="23"/>
        <v>0</v>
      </c>
      <c r="L138" s="53">
        <f t="shared" si="23"/>
        <v>0</v>
      </c>
      <c r="M138" s="53">
        <f t="shared" si="23"/>
        <v>0</v>
      </c>
      <c r="N138" s="53">
        <f t="shared" si="23"/>
        <v>0</v>
      </c>
      <c r="O138" s="53">
        <f t="shared" si="23"/>
        <v>0</v>
      </c>
      <c r="P138" s="53">
        <f t="shared" si="23"/>
        <v>0</v>
      </c>
      <c r="Q138" s="53">
        <f t="shared" si="23"/>
        <v>0</v>
      </c>
      <c r="R138" s="53">
        <f t="shared" si="23"/>
        <v>0</v>
      </c>
      <c r="S138" s="53">
        <f>IF($T130=2,0,SUM(B138:R138))</f>
        <v>0</v>
      </c>
      <c r="T138" s="162" t="str">
        <f>IF(T130=1,"スライド単価p'×対象数量","平均単価×対象数量")</f>
        <v>スライド単価p'×対象数量</v>
      </c>
      <c r="U138" s="162"/>
      <c r="V138" s="47"/>
    </row>
    <row r="139" spans="1:24" ht="26.25" customHeight="1">
      <c r="A139" s="54" t="s">
        <v>117</v>
      </c>
      <c r="B139" s="165" t="str">
        <f>IF(T130=1,"ｐ’＝Σ（搬入数量×実勢価格）÷搬入数量＝","  ")</f>
        <v>ｐ’＝Σ（搬入数量×実勢価格）÷搬入数量＝</v>
      </c>
      <c r="C139" s="165"/>
      <c r="D139" s="165"/>
      <c r="E139" s="165"/>
      <c r="F139" s="165"/>
      <c r="G139" s="165"/>
      <c r="H139" s="165"/>
      <c r="I139" s="55">
        <f>IF(T130=1,S138,"  ")</f>
        <v>0</v>
      </c>
      <c r="J139" s="56" t="str">
        <f>IF(T130=1,"÷","  ")</f>
        <v>÷</v>
      </c>
      <c r="K139" s="55">
        <f>IF(T130=1,S134,"  ")</f>
        <v>0</v>
      </c>
      <c r="L139" s="56" t="str">
        <f>IF(T130=1,"＝","  ")</f>
        <v>＝</v>
      </c>
      <c r="M139" s="55"/>
      <c r="N139" s="56"/>
      <c r="O139" s="57">
        <f>IF(T130=2,"  ",IF(K139=0,0,I139/K139))</f>
        <v>0</v>
      </c>
      <c r="P139" s="57"/>
      <c r="Q139" s="58"/>
      <c r="R139" s="59" t="s">
        <v>61</v>
      </c>
      <c r="S139" s="60">
        <f>IF(T130=2,"  ",IF(LEN(ROUND(O139,0))&lt;4,ROUND(O139,0),ROUND(O139,-(LEN(ROUND(O139,0))-3))))</f>
        <v>0</v>
      </c>
      <c r="T139" s="164">
        <f>IF(T130=1,U132*S139,S136*U132)</f>
        <v>0</v>
      </c>
      <c r="U139" s="164"/>
      <c r="V139" s="47"/>
    </row>
    <row r="141" spans="1:24" ht="13.5" customHeight="1">
      <c r="A141" s="38" t="s">
        <v>137</v>
      </c>
      <c r="B141" s="155" t="s">
        <v>123</v>
      </c>
      <c r="C141" s="155"/>
      <c r="D141" s="155"/>
      <c r="E141" s="155"/>
      <c r="F141" s="155"/>
      <c r="G141" s="155"/>
      <c r="H141" s="155"/>
      <c r="I141" s="39" t="s">
        <v>46</v>
      </c>
      <c r="J141" s="40"/>
      <c r="K141" s="39" t="str">
        <f>IF($V147=0," ",VLOOKUP($V147,単価データ!$A$1:$AH$10714,4,FALSE))</f>
        <v xml:space="preserve"> </v>
      </c>
      <c r="L141" s="156" t="s">
        <v>90</v>
      </c>
      <c r="M141" s="156"/>
      <c r="N141" s="156"/>
      <c r="O141" s="156"/>
      <c r="P141" s="156"/>
      <c r="Q141" s="156"/>
      <c r="R141" s="156"/>
      <c r="S141" s="156"/>
      <c r="T141" s="157">
        <v>1</v>
      </c>
      <c r="U141" s="157"/>
    </row>
    <row r="142" spans="1:24">
      <c r="A142" s="39" t="str">
        <f>IF($V147=0," ",VLOOKUP($V147,単価データ!$A$1:$AH$10714,2,FALSE))</f>
        <v xml:space="preserve"> </v>
      </c>
      <c r="B142" s="155" t="s">
        <v>91</v>
      </c>
      <c r="C142" s="155"/>
      <c r="D142" s="155"/>
      <c r="E142" s="155"/>
      <c r="F142" s="155"/>
      <c r="G142" s="155"/>
      <c r="H142" s="155"/>
      <c r="I142" s="39" t="s">
        <v>46</v>
      </c>
      <c r="J142" s="40"/>
      <c r="K142" s="39" t="s">
        <v>92</v>
      </c>
      <c r="L142" s="156"/>
      <c r="M142" s="156"/>
      <c r="N142" s="156"/>
      <c r="O142" s="156"/>
      <c r="P142" s="156"/>
      <c r="Q142" s="156"/>
      <c r="R142" s="156"/>
      <c r="S142" s="156"/>
      <c r="T142" s="157"/>
      <c r="U142" s="157"/>
    </row>
    <row r="143" spans="1:24" ht="13.5" customHeight="1">
      <c r="A143" s="38" t="s">
        <v>93</v>
      </c>
      <c r="B143" s="158" t="s">
        <v>94</v>
      </c>
      <c r="C143" s="158"/>
      <c r="D143" s="158"/>
      <c r="E143" s="158"/>
      <c r="F143" s="158"/>
      <c r="G143" s="158"/>
      <c r="H143" s="158"/>
      <c r="I143" s="158"/>
      <c r="J143" s="158"/>
      <c r="K143" s="158"/>
      <c r="L143" s="158"/>
      <c r="M143" s="158"/>
      <c r="N143" s="158"/>
      <c r="O143" s="158"/>
      <c r="P143" s="158"/>
      <c r="Q143" s="158"/>
      <c r="R143" s="158"/>
      <c r="S143" s="158"/>
      <c r="T143" s="159" t="s">
        <v>95</v>
      </c>
      <c r="U143" s="160">
        <f>IF(T141=2,J141,IF(J141&gt;S145,0,J141))</f>
        <v>0</v>
      </c>
      <c r="V143" s="161" t="s">
        <v>96</v>
      </c>
    </row>
    <row r="144" spans="1:24" ht="27.75" customHeight="1">
      <c r="A144" s="42" t="str">
        <f>IF($V147=0," ",VLOOKUP($V147,単価データ!$A$1:$AH$10714,3,FALSE))</f>
        <v xml:space="preserve"> </v>
      </c>
      <c r="B144" s="43" t="s">
        <v>97</v>
      </c>
      <c r="C144" s="43" t="s">
        <v>98</v>
      </c>
      <c r="D144" s="43" t="s">
        <v>99</v>
      </c>
      <c r="E144" s="43" t="s">
        <v>100</v>
      </c>
      <c r="F144" s="43" t="s">
        <v>101</v>
      </c>
      <c r="G144" s="43" t="s">
        <v>102</v>
      </c>
      <c r="H144" s="43" t="s">
        <v>103</v>
      </c>
      <c r="I144" s="43" t="s">
        <v>104</v>
      </c>
      <c r="J144" s="43" t="s">
        <v>105</v>
      </c>
      <c r="K144" s="43" t="s">
        <v>106</v>
      </c>
      <c r="L144" s="43" t="s">
        <v>107</v>
      </c>
      <c r="M144" s="43" t="s">
        <v>108</v>
      </c>
      <c r="N144" s="43" t="s">
        <v>97</v>
      </c>
      <c r="O144" s="43" t="s">
        <v>98</v>
      </c>
      <c r="P144" s="43" t="s">
        <v>99</v>
      </c>
      <c r="Q144" s="43" t="s">
        <v>100</v>
      </c>
      <c r="R144" s="43" t="s">
        <v>101</v>
      </c>
      <c r="S144" s="44" t="s">
        <v>109</v>
      </c>
      <c r="T144" s="159"/>
      <c r="U144" s="160"/>
      <c r="V144" s="161"/>
    </row>
    <row r="145" spans="1:24" ht="28.5" customHeight="1">
      <c r="A145" s="45" t="s">
        <v>124</v>
      </c>
      <c r="B145" s="40"/>
      <c r="C145" s="40"/>
      <c r="D145" s="40"/>
      <c r="E145" s="40"/>
      <c r="F145" s="40"/>
      <c r="G145" s="40"/>
      <c r="H145" s="40"/>
      <c r="I145" s="40"/>
      <c r="J145" s="40"/>
      <c r="K145" s="40"/>
      <c r="L145" s="40"/>
      <c r="M145" s="40"/>
      <c r="N145" s="40"/>
      <c r="O145" s="40"/>
      <c r="P145" s="40"/>
      <c r="Q145" s="40"/>
      <c r="R145" s="40"/>
      <c r="S145" s="46">
        <f>SUM(B145:R145)</f>
        <v>0</v>
      </c>
      <c r="T145" s="162" t="s">
        <v>111</v>
      </c>
      <c r="U145" s="162"/>
      <c r="V145" s="47"/>
    </row>
    <row r="146" spans="1:24" ht="24" customHeight="1">
      <c r="A146" s="45" t="s">
        <v>125</v>
      </c>
      <c r="B146" s="40"/>
      <c r="C146" s="40"/>
      <c r="D146" s="40"/>
      <c r="E146" s="40"/>
      <c r="F146" s="40"/>
      <c r="G146" s="40"/>
      <c r="H146" s="40"/>
      <c r="I146" s="40"/>
      <c r="J146" s="40"/>
      <c r="K146" s="40"/>
      <c r="L146" s="40"/>
      <c r="M146" s="40"/>
      <c r="N146" s="40"/>
      <c r="O146" s="40"/>
      <c r="P146" s="40"/>
      <c r="Q146" s="40"/>
      <c r="R146" s="40"/>
      <c r="S146" s="46"/>
      <c r="T146" s="163">
        <f>U143*J142</f>
        <v>0</v>
      </c>
      <c r="U146" s="163"/>
      <c r="V146" s="48"/>
    </row>
    <row r="147" spans="1:24" ht="24" customHeight="1">
      <c r="A147" s="45" t="s">
        <v>126</v>
      </c>
      <c r="B147" s="40"/>
      <c r="C147" s="40"/>
      <c r="D147" s="40"/>
      <c r="E147" s="40"/>
      <c r="F147" s="40"/>
      <c r="G147" s="40"/>
      <c r="H147" s="40"/>
      <c r="I147" s="40"/>
      <c r="J147" s="40"/>
      <c r="K147" s="40"/>
      <c r="L147" s="40"/>
      <c r="M147" s="40"/>
      <c r="N147" s="40"/>
      <c r="O147" s="40"/>
      <c r="P147" s="40"/>
      <c r="Q147" s="40"/>
      <c r="R147" s="40"/>
      <c r="S147" s="49" t="str">
        <f>IF(T141=1,"　",IF(V147=0,0,IF(LEN(ROUND(SUM($B147:$R147)/COUNTIF($B147:$R147,"&gt;0"),0))&lt;4,ROUND(SUM($B147:$R147)/COUNTIF($B147:$R147,"&gt;0"),0),ROUND(SUM($B147:$R147)/COUNTIF($B147:$R147,"&gt;0"),-(LEN(ROUND(SUM($B147:$R147)/COUNTIF($B147:$R147,"&gt;0"),0))-3)))))</f>
        <v>　</v>
      </c>
      <c r="T147" s="164" t="s">
        <v>114</v>
      </c>
      <c r="U147" s="164"/>
      <c r="V147" s="50"/>
      <c r="X147" s="51"/>
    </row>
    <row r="148" spans="1:24" ht="25.5">
      <c r="A148" s="45" t="s">
        <v>115</v>
      </c>
      <c r="B148" s="46">
        <f t="shared" ref="B148:R148" si="24">B145*B146</f>
        <v>0</v>
      </c>
      <c r="C148" s="46">
        <f t="shared" si="24"/>
        <v>0</v>
      </c>
      <c r="D148" s="46">
        <f t="shared" si="24"/>
        <v>0</v>
      </c>
      <c r="E148" s="46">
        <f t="shared" si="24"/>
        <v>0</v>
      </c>
      <c r="F148" s="46">
        <f t="shared" si="24"/>
        <v>0</v>
      </c>
      <c r="G148" s="46">
        <f t="shared" si="24"/>
        <v>0</v>
      </c>
      <c r="H148" s="46">
        <f t="shared" si="24"/>
        <v>0</v>
      </c>
      <c r="I148" s="46">
        <f t="shared" si="24"/>
        <v>0</v>
      </c>
      <c r="J148" s="46">
        <f t="shared" si="24"/>
        <v>0</v>
      </c>
      <c r="K148" s="46">
        <f t="shared" si="24"/>
        <v>0</v>
      </c>
      <c r="L148" s="46">
        <f t="shared" si="24"/>
        <v>0</v>
      </c>
      <c r="M148" s="46">
        <f t="shared" si="24"/>
        <v>0</v>
      </c>
      <c r="N148" s="46">
        <f t="shared" si="24"/>
        <v>0</v>
      </c>
      <c r="O148" s="46">
        <f t="shared" si="24"/>
        <v>0</v>
      </c>
      <c r="P148" s="46">
        <f t="shared" si="24"/>
        <v>0</v>
      </c>
      <c r="Q148" s="46">
        <f t="shared" si="24"/>
        <v>0</v>
      </c>
      <c r="R148" s="46">
        <f t="shared" si="24"/>
        <v>0</v>
      </c>
      <c r="S148" s="46">
        <f>SUM(B148:R148)</f>
        <v>0</v>
      </c>
      <c r="T148" s="164">
        <f>IF(U143=0,0,IF(J141=S145,S148,ROUNDDOWN((J141/S145)*S148,0)))</f>
        <v>0</v>
      </c>
      <c r="U148" s="164"/>
      <c r="V148" s="47"/>
    </row>
    <row r="149" spans="1:24" ht="25.5">
      <c r="A149" s="52" t="s">
        <v>116</v>
      </c>
      <c r="B149" s="53">
        <f t="shared" ref="B149:R149" si="25">IF($T141=2,0,B145*B147)</f>
        <v>0</v>
      </c>
      <c r="C149" s="53">
        <f t="shared" si="25"/>
        <v>0</v>
      </c>
      <c r="D149" s="53">
        <f t="shared" si="25"/>
        <v>0</v>
      </c>
      <c r="E149" s="53">
        <f t="shared" si="25"/>
        <v>0</v>
      </c>
      <c r="F149" s="53">
        <f t="shared" si="25"/>
        <v>0</v>
      </c>
      <c r="G149" s="53">
        <f t="shared" si="25"/>
        <v>0</v>
      </c>
      <c r="H149" s="53">
        <f t="shared" si="25"/>
        <v>0</v>
      </c>
      <c r="I149" s="53">
        <f t="shared" si="25"/>
        <v>0</v>
      </c>
      <c r="J149" s="53">
        <f t="shared" si="25"/>
        <v>0</v>
      </c>
      <c r="K149" s="53">
        <f t="shared" si="25"/>
        <v>0</v>
      </c>
      <c r="L149" s="53">
        <f t="shared" si="25"/>
        <v>0</v>
      </c>
      <c r="M149" s="53">
        <f t="shared" si="25"/>
        <v>0</v>
      </c>
      <c r="N149" s="53">
        <f t="shared" si="25"/>
        <v>0</v>
      </c>
      <c r="O149" s="53">
        <f t="shared" si="25"/>
        <v>0</v>
      </c>
      <c r="P149" s="53">
        <f t="shared" si="25"/>
        <v>0</v>
      </c>
      <c r="Q149" s="53">
        <f t="shared" si="25"/>
        <v>0</v>
      </c>
      <c r="R149" s="53">
        <f t="shared" si="25"/>
        <v>0</v>
      </c>
      <c r="S149" s="53">
        <f>IF($T141=2,0,SUM(B149:R149))</f>
        <v>0</v>
      </c>
      <c r="T149" s="162" t="str">
        <f>IF(T141=1,"スライド単価p'×対象数量","平均単価×対象数量")</f>
        <v>スライド単価p'×対象数量</v>
      </c>
      <c r="U149" s="162"/>
      <c r="V149" s="47"/>
    </row>
    <row r="150" spans="1:24" ht="26.25" customHeight="1">
      <c r="A150" s="54" t="s">
        <v>117</v>
      </c>
      <c r="B150" s="165" t="str">
        <f>IF(T141=1,"ｐ’＝Σ（搬入数量×実勢価格）÷搬入数量＝","  ")</f>
        <v>ｐ’＝Σ（搬入数量×実勢価格）÷搬入数量＝</v>
      </c>
      <c r="C150" s="165"/>
      <c r="D150" s="165"/>
      <c r="E150" s="165"/>
      <c r="F150" s="165"/>
      <c r="G150" s="165"/>
      <c r="H150" s="165"/>
      <c r="I150" s="55">
        <f>IF(T141=1,S149,"  ")</f>
        <v>0</v>
      </c>
      <c r="J150" s="56" t="str">
        <f>IF(T141=1,"÷","  ")</f>
        <v>÷</v>
      </c>
      <c r="K150" s="55">
        <f>IF(T141=1,S145,"  ")</f>
        <v>0</v>
      </c>
      <c r="L150" s="56" t="str">
        <f>IF(T141=1,"＝","  ")</f>
        <v>＝</v>
      </c>
      <c r="M150" s="55"/>
      <c r="N150" s="56"/>
      <c r="O150" s="57">
        <f>IF(T141=2,"  ",IF(K150=0,0,I150/K150))</f>
        <v>0</v>
      </c>
      <c r="P150" s="57"/>
      <c r="Q150" s="58"/>
      <c r="R150" s="59" t="s">
        <v>61</v>
      </c>
      <c r="S150" s="60">
        <f>IF(T141=2,"  ",IF(LEN(ROUND(O150,0))&lt;4,ROUND(O150,0),ROUND(O150,-(LEN(ROUND(O150,0))-3))))</f>
        <v>0</v>
      </c>
      <c r="T150" s="164">
        <f>IF(T141=1,U143*S150,S147*U143)</f>
        <v>0</v>
      </c>
      <c r="U150" s="164"/>
      <c r="V150" s="47"/>
    </row>
    <row r="152" spans="1:24" ht="13.5" customHeight="1">
      <c r="A152" s="38" t="s">
        <v>138</v>
      </c>
      <c r="B152" s="155" t="s">
        <v>123</v>
      </c>
      <c r="C152" s="155"/>
      <c r="D152" s="155"/>
      <c r="E152" s="155"/>
      <c r="F152" s="155"/>
      <c r="G152" s="155"/>
      <c r="H152" s="155"/>
      <c r="I152" s="39" t="s">
        <v>46</v>
      </c>
      <c r="J152" s="40"/>
      <c r="K152" s="39" t="str">
        <f>IF($V158=0," ",VLOOKUP($V158,単価データ!$A$1:$AH$10714,4,FALSE))</f>
        <v xml:space="preserve"> </v>
      </c>
      <c r="L152" s="156" t="s">
        <v>90</v>
      </c>
      <c r="M152" s="156"/>
      <c r="N152" s="156"/>
      <c r="O152" s="156"/>
      <c r="P152" s="156"/>
      <c r="Q152" s="156"/>
      <c r="R152" s="156"/>
      <c r="S152" s="156"/>
      <c r="T152" s="157">
        <v>1</v>
      </c>
      <c r="U152" s="157"/>
    </row>
    <row r="153" spans="1:24">
      <c r="A153" s="39" t="str">
        <f>IF($V158=0," ",VLOOKUP($V158,単価データ!$A$1:$AH$10714,2,FALSE))</f>
        <v xml:space="preserve"> </v>
      </c>
      <c r="B153" s="155" t="s">
        <v>91</v>
      </c>
      <c r="C153" s="155"/>
      <c r="D153" s="155"/>
      <c r="E153" s="155"/>
      <c r="F153" s="155"/>
      <c r="G153" s="155"/>
      <c r="H153" s="155"/>
      <c r="I153" s="39" t="s">
        <v>46</v>
      </c>
      <c r="J153" s="40"/>
      <c r="K153" s="39" t="s">
        <v>92</v>
      </c>
      <c r="L153" s="156"/>
      <c r="M153" s="156"/>
      <c r="N153" s="156"/>
      <c r="O153" s="156"/>
      <c r="P153" s="156"/>
      <c r="Q153" s="156"/>
      <c r="R153" s="156"/>
      <c r="S153" s="156"/>
      <c r="T153" s="157"/>
      <c r="U153" s="157"/>
    </row>
    <row r="154" spans="1:24" ht="13.5" customHeight="1">
      <c r="A154" s="38" t="s">
        <v>93</v>
      </c>
      <c r="B154" s="158" t="s">
        <v>94</v>
      </c>
      <c r="C154" s="158"/>
      <c r="D154" s="158"/>
      <c r="E154" s="158"/>
      <c r="F154" s="158"/>
      <c r="G154" s="158"/>
      <c r="H154" s="158"/>
      <c r="I154" s="158"/>
      <c r="J154" s="158"/>
      <c r="K154" s="158"/>
      <c r="L154" s="158"/>
      <c r="M154" s="158"/>
      <c r="N154" s="158"/>
      <c r="O154" s="158"/>
      <c r="P154" s="158"/>
      <c r="Q154" s="158"/>
      <c r="R154" s="158"/>
      <c r="S154" s="158"/>
      <c r="T154" s="159" t="s">
        <v>95</v>
      </c>
      <c r="U154" s="160">
        <f>IF(T152=2,J152,IF(J152&gt;S156,0,J152))</f>
        <v>0</v>
      </c>
      <c r="V154" s="161" t="s">
        <v>96</v>
      </c>
    </row>
    <row r="155" spans="1:24" ht="27.75" customHeight="1">
      <c r="A155" s="42" t="str">
        <f>IF($V158=0," ",VLOOKUP($V158,単価データ!$A$1:$AH$10714,3,FALSE))</f>
        <v xml:space="preserve"> </v>
      </c>
      <c r="B155" s="43" t="s">
        <v>97</v>
      </c>
      <c r="C155" s="43" t="s">
        <v>98</v>
      </c>
      <c r="D155" s="43" t="s">
        <v>99</v>
      </c>
      <c r="E155" s="43" t="s">
        <v>100</v>
      </c>
      <c r="F155" s="43" t="s">
        <v>101</v>
      </c>
      <c r="G155" s="43" t="s">
        <v>102</v>
      </c>
      <c r="H155" s="43" t="s">
        <v>103</v>
      </c>
      <c r="I155" s="43" t="s">
        <v>104</v>
      </c>
      <c r="J155" s="43" t="s">
        <v>105</v>
      </c>
      <c r="K155" s="43" t="s">
        <v>106</v>
      </c>
      <c r="L155" s="43" t="s">
        <v>107</v>
      </c>
      <c r="M155" s="43" t="s">
        <v>108</v>
      </c>
      <c r="N155" s="43" t="s">
        <v>97</v>
      </c>
      <c r="O155" s="43" t="s">
        <v>98</v>
      </c>
      <c r="P155" s="43" t="s">
        <v>99</v>
      </c>
      <c r="Q155" s="43" t="s">
        <v>100</v>
      </c>
      <c r="R155" s="43" t="s">
        <v>101</v>
      </c>
      <c r="S155" s="44" t="s">
        <v>109</v>
      </c>
      <c r="T155" s="159"/>
      <c r="U155" s="160"/>
      <c r="V155" s="161"/>
    </row>
    <row r="156" spans="1:24" ht="28.5" customHeight="1">
      <c r="A156" s="45" t="s">
        <v>124</v>
      </c>
      <c r="B156" s="40"/>
      <c r="C156" s="40"/>
      <c r="D156" s="40"/>
      <c r="E156" s="40"/>
      <c r="F156" s="40"/>
      <c r="G156" s="40"/>
      <c r="H156" s="40"/>
      <c r="I156" s="40"/>
      <c r="J156" s="40"/>
      <c r="K156" s="40"/>
      <c r="L156" s="40"/>
      <c r="M156" s="40"/>
      <c r="N156" s="40"/>
      <c r="O156" s="40"/>
      <c r="P156" s="40"/>
      <c r="Q156" s="40"/>
      <c r="R156" s="40"/>
      <c r="S156" s="46">
        <f>SUM(B156:R156)</f>
        <v>0</v>
      </c>
      <c r="T156" s="162" t="s">
        <v>111</v>
      </c>
      <c r="U156" s="162"/>
      <c r="V156" s="47"/>
    </row>
    <row r="157" spans="1:24" ht="24" customHeight="1">
      <c r="A157" s="45" t="s">
        <v>125</v>
      </c>
      <c r="B157" s="40"/>
      <c r="C157" s="40"/>
      <c r="D157" s="40"/>
      <c r="E157" s="40"/>
      <c r="F157" s="40"/>
      <c r="G157" s="40"/>
      <c r="H157" s="40"/>
      <c r="I157" s="40"/>
      <c r="J157" s="40"/>
      <c r="K157" s="40"/>
      <c r="L157" s="40"/>
      <c r="M157" s="40"/>
      <c r="N157" s="40"/>
      <c r="O157" s="40"/>
      <c r="P157" s="40"/>
      <c r="Q157" s="40"/>
      <c r="R157" s="40"/>
      <c r="S157" s="46"/>
      <c r="T157" s="163">
        <f>U154*J153</f>
        <v>0</v>
      </c>
      <c r="U157" s="163"/>
      <c r="V157" s="48"/>
    </row>
    <row r="158" spans="1:24" ht="24" customHeight="1">
      <c r="A158" s="45" t="s">
        <v>126</v>
      </c>
      <c r="B158" s="40"/>
      <c r="C158" s="40"/>
      <c r="D158" s="40"/>
      <c r="E158" s="40"/>
      <c r="F158" s="40"/>
      <c r="G158" s="40"/>
      <c r="H158" s="40"/>
      <c r="I158" s="40"/>
      <c r="J158" s="40"/>
      <c r="K158" s="40"/>
      <c r="L158" s="40"/>
      <c r="M158" s="40"/>
      <c r="N158" s="40"/>
      <c r="O158" s="40"/>
      <c r="P158" s="40"/>
      <c r="Q158" s="40"/>
      <c r="R158" s="40"/>
      <c r="S158" s="49" t="str">
        <f>IF(T152=1,"　",IF(V158=0,0,IF(LEN(ROUND(SUM($B158:$R158)/COUNTIF($B158:$R158,"&gt;0"),0))&lt;4,ROUND(SUM($B158:$R158)/COUNTIF($B158:$R158,"&gt;0"),0),ROUND(SUM($B158:$R158)/COUNTIF($B158:$R158,"&gt;0"),-(LEN(ROUND(SUM($B158:$R158)/COUNTIF($B158:$R158,"&gt;0"),0))-3)))))</f>
        <v>　</v>
      </c>
      <c r="T158" s="164" t="s">
        <v>114</v>
      </c>
      <c r="U158" s="164"/>
      <c r="V158" s="50"/>
      <c r="X158" s="51"/>
    </row>
    <row r="159" spans="1:24" ht="25.5">
      <c r="A159" s="45" t="s">
        <v>115</v>
      </c>
      <c r="B159" s="46">
        <f t="shared" ref="B159:R159" si="26">B156*B157</f>
        <v>0</v>
      </c>
      <c r="C159" s="46">
        <f t="shared" si="26"/>
        <v>0</v>
      </c>
      <c r="D159" s="46">
        <f t="shared" si="26"/>
        <v>0</v>
      </c>
      <c r="E159" s="46">
        <f t="shared" si="26"/>
        <v>0</v>
      </c>
      <c r="F159" s="46">
        <f t="shared" si="26"/>
        <v>0</v>
      </c>
      <c r="G159" s="46">
        <f t="shared" si="26"/>
        <v>0</v>
      </c>
      <c r="H159" s="46">
        <f t="shared" si="26"/>
        <v>0</v>
      </c>
      <c r="I159" s="46">
        <f t="shared" si="26"/>
        <v>0</v>
      </c>
      <c r="J159" s="46">
        <f t="shared" si="26"/>
        <v>0</v>
      </c>
      <c r="K159" s="46">
        <f t="shared" si="26"/>
        <v>0</v>
      </c>
      <c r="L159" s="46">
        <f t="shared" si="26"/>
        <v>0</v>
      </c>
      <c r="M159" s="46">
        <f t="shared" si="26"/>
        <v>0</v>
      </c>
      <c r="N159" s="46">
        <f t="shared" si="26"/>
        <v>0</v>
      </c>
      <c r="O159" s="46">
        <f t="shared" si="26"/>
        <v>0</v>
      </c>
      <c r="P159" s="46">
        <f t="shared" si="26"/>
        <v>0</v>
      </c>
      <c r="Q159" s="46">
        <f t="shared" si="26"/>
        <v>0</v>
      </c>
      <c r="R159" s="46">
        <f t="shared" si="26"/>
        <v>0</v>
      </c>
      <c r="S159" s="46">
        <f>SUM(B159:R159)</f>
        <v>0</v>
      </c>
      <c r="T159" s="164">
        <f>IF(U154=0,0,IF(J152=S156,S159,ROUNDDOWN((J152/S156)*S159,0)))</f>
        <v>0</v>
      </c>
      <c r="U159" s="164"/>
      <c r="V159" s="47"/>
    </row>
    <row r="160" spans="1:24" ht="25.5">
      <c r="A160" s="52" t="s">
        <v>116</v>
      </c>
      <c r="B160" s="53">
        <f t="shared" ref="B160:R160" si="27">IF($T152=2,0,B156*B158)</f>
        <v>0</v>
      </c>
      <c r="C160" s="53">
        <f t="shared" si="27"/>
        <v>0</v>
      </c>
      <c r="D160" s="53">
        <f t="shared" si="27"/>
        <v>0</v>
      </c>
      <c r="E160" s="53">
        <f t="shared" si="27"/>
        <v>0</v>
      </c>
      <c r="F160" s="53">
        <f t="shared" si="27"/>
        <v>0</v>
      </c>
      <c r="G160" s="53">
        <f t="shared" si="27"/>
        <v>0</v>
      </c>
      <c r="H160" s="53">
        <f t="shared" si="27"/>
        <v>0</v>
      </c>
      <c r="I160" s="53">
        <f t="shared" si="27"/>
        <v>0</v>
      </c>
      <c r="J160" s="53">
        <f t="shared" si="27"/>
        <v>0</v>
      </c>
      <c r="K160" s="53">
        <f t="shared" si="27"/>
        <v>0</v>
      </c>
      <c r="L160" s="53">
        <f t="shared" si="27"/>
        <v>0</v>
      </c>
      <c r="M160" s="53">
        <f t="shared" si="27"/>
        <v>0</v>
      </c>
      <c r="N160" s="53">
        <f t="shared" si="27"/>
        <v>0</v>
      </c>
      <c r="O160" s="53">
        <f t="shared" si="27"/>
        <v>0</v>
      </c>
      <c r="P160" s="53">
        <f t="shared" si="27"/>
        <v>0</v>
      </c>
      <c r="Q160" s="53">
        <f t="shared" si="27"/>
        <v>0</v>
      </c>
      <c r="R160" s="53">
        <f t="shared" si="27"/>
        <v>0</v>
      </c>
      <c r="S160" s="53">
        <f>IF($T152=2,0,SUM(B160:R160))</f>
        <v>0</v>
      </c>
      <c r="T160" s="162" t="str">
        <f>IF(T152=1,"スライド単価p'×対象数量","平均単価×対象数量")</f>
        <v>スライド単価p'×対象数量</v>
      </c>
      <c r="U160" s="162"/>
      <c r="V160" s="47"/>
    </row>
    <row r="161" spans="1:24" ht="26.25" customHeight="1">
      <c r="A161" s="54" t="s">
        <v>117</v>
      </c>
      <c r="B161" s="165" t="str">
        <f>IF(T152=1,"ｐ’＝Σ（搬入数量×実勢価格）÷搬入数量＝","  ")</f>
        <v>ｐ’＝Σ（搬入数量×実勢価格）÷搬入数量＝</v>
      </c>
      <c r="C161" s="165"/>
      <c r="D161" s="165"/>
      <c r="E161" s="165"/>
      <c r="F161" s="165"/>
      <c r="G161" s="165"/>
      <c r="H161" s="165"/>
      <c r="I161" s="55">
        <f>IF(T152=1,S160,"  ")</f>
        <v>0</v>
      </c>
      <c r="J161" s="56" t="str">
        <f>IF(T152=1,"÷","  ")</f>
        <v>÷</v>
      </c>
      <c r="K161" s="55">
        <f>IF(T152=1,S156,"  ")</f>
        <v>0</v>
      </c>
      <c r="L161" s="56" t="str">
        <f>IF(T152=1,"＝","  ")</f>
        <v>＝</v>
      </c>
      <c r="M161" s="55"/>
      <c r="N161" s="56"/>
      <c r="O161" s="57">
        <f>IF(T152=2,"  ",IF(K161=0,0,I161/K161))</f>
        <v>0</v>
      </c>
      <c r="P161" s="57"/>
      <c r="Q161" s="58"/>
      <c r="R161" s="59" t="s">
        <v>61</v>
      </c>
      <c r="S161" s="60">
        <f>IF(T152=2,"  ",IF(LEN(ROUND(O161,0))&lt;4,ROUND(O161,0),ROUND(O161,-(LEN(ROUND(O161,0))-3))))</f>
        <v>0</v>
      </c>
      <c r="T161" s="164">
        <f>IF(T152=1,U154*S161,S158*U154)</f>
        <v>0</v>
      </c>
      <c r="U161" s="164"/>
      <c r="V161" s="47"/>
    </row>
    <row r="163" spans="1:24" ht="13.5" customHeight="1">
      <c r="A163" s="38" t="s">
        <v>139</v>
      </c>
      <c r="B163" s="155" t="s">
        <v>123</v>
      </c>
      <c r="C163" s="155"/>
      <c r="D163" s="155"/>
      <c r="E163" s="155"/>
      <c r="F163" s="155"/>
      <c r="G163" s="155"/>
      <c r="H163" s="155"/>
      <c r="I163" s="39" t="s">
        <v>46</v>
      </c>
      <c r="J163" s="40"/>
      <c r="K163" s="39" t="str">
        <f>IF($V169=0," ",VLOOKUP($V169,単価データ!$A$1:$AH$10714,4,FALSE))</f>
        <v xml:space="preserve"> </v>
      </c>
      <c r="L163" s="156" t="s">
        <v>90</v>
      </c>
      <c r="M163" s="156"/>
      <c r="N163" s="156"/>
      <c r="O163" s="156"/>
      <c r="P163" s="156"/>
      <c r="Q163" s="156"/>
      <c r="R163" s="156"/>
      <c r="S163" s="156"/>
      <c r="T163" s="157">
        <v>1</v>
      </c>
      <c r="U163" s="157"/>
    </row>
    <row r="164" spans="1:24">
      <c r="A164" s="39" t="str">
        <f>IF($V169=0," ",VLOOKUP($V169,単価データ!$A$1:$AH$10714,2,FALSE))</f>
        <v xml:space="preserve"> </v>
      </c>
      <c r="B164" s="155" t="s">
        <v>91</v>
      </c>
      <c r="C164" s="155"/>
      <c r="D164" s="155"/>
      <c r="E164" s="155"/>
      <c r="F164" s="155"/>
      <c r="G164" s="155"/>
      <c r="H164" s="155"/>
      <c r="I164" s="39" t="s">
        <v>46</v>
      </c>
      <c r="J164" s="40"/>
      <c r="K164" s="39" t="s">
        <v>92</v>
      </c>
      <c r="L164" s="156"/>
      <c r="M164" s="156"/>
      <c r="N164" s="156"/>
      <c r="O164" s="156"/>
      <c r="P164" s="156"/>
      <c r="Q164" s="156"/>
      <c r="R164" s="156"/>
      <c r="S164" s="156"/>
      <c r="T164" s="157"/>
      <c r="U164" s="157"/>
    </row>
    <row r="165" spans="1:24" ht="13.5" customHeight="1">
      <c r="A165" s="38" t="s">
        <v>93</v>
      </c>
      <c r="B165" s="158" t="s">
        <v>94</v>
      </c>
      <c r="C165" s="158"/>
      <c r="D165" s="158"/>
      <c r="E165" s="158"/>
      <c r="F165" s="158"/>
      <c r="G165" s="158"/>
      <c r="H165" s="158"/>
      <c r="I165" s="158"/>
      <c r="J165" s="158"/>
      <c r="K165" s="158"/>
      <c r="L165" s="158"/>
      <c r="M165" s="158"/>
      <c r="N165" s="158"/>
      <c r="O165" s="158"/>
      <c r="P165" s="158"/>
      <c r="Q165" s="158"/>
      <c r="R165" s="158"/>
      <c r="S165" s="158"/>
      <c r="T165" s="159" t="s">
        <v>95</v>
      </c>
      <c r="U165" s="160">
        <f>IF(T163=2,J163,IF(J163&gt;S167,0,J163))</f>
        <v>0</v>
      </c>
      <c r="V165" s="161" t="s">
        <v>96</v>
      </c>
    </row>
    <row r="166" spans="1:24" ht="27.75" customHeight="1">
      <c r="A166" s="42" t="str">
        <f>IF($V169=0," ",VLOOKUP($V169,単価データ!$A$1:$AH$10714,3,FALSE))</f>
        <v xml:space="preserve"> </v>
      </c>
      <c r="B166" s="43" t="s">
        <v>97</v>
      </c>
      <c r="C166" s="43" t="s">
        <v>98</v>
      </c>
      <c r="D166" s="43" t="s">
        <v>99</v>
      </c>
      <c r="E166" s="43" t="s">
        <v>100</v>
      </c>
      <c r="F166" s="43" t="s">
        <v>101</v>
      </c>
      <c r="G166" s="43" t="s">
        <v>102</v>
      </c>
      <c r="H166" s="43" t="s">
        <v>103</v>
      </c>
      <c r="I166" s="43" t="s">
        <v>104</v>
      </c>
      <c r="J166" s="43" t="s">
        <v>105</v>
      </c>
      <c r="K166" s="43" t="s">
        <v>106</v>
      </c>
      <c r="L166" s="43" t="s">
        <v>107</v>
      </c>
      <c r="M166" s="43" t="s">
        <v>108</v>
      </c>
      <c r="N166" s="43" t="s">
        <v>97</v>
      </c>
      <c r="O166" s="43" t="s">
        <v>98</v>
      </c>
      <c r="P166" s="43" t="s">
        <v>99</v>
      </c>
      <c r="Q166" s="43" t="s">
        <v>100</v>
      </c>
      <c r="R166" s="43" t="s">
        <v>101</v>
      </c>
      <c r="S166" s="44" t="s">
        <v>109</v>
      </c>
      <c r="T166" s="159"/>
      <c r="U166" s="160"/>
      <c r="V166" s="161"/>
    </row>
    <row r="167" spans="1:24" ht="28.5" customHeight="1">
      <c r="A167" s="45" t="s">
        <v>124</v>
      </c>
      <c r="B167" s="40"/>
      <c r="C167" s="40"/>
      <c r="D167" s="40"/>
      <c r="E167" s="40"/>
      <c r="F167" s="40"/>
      <c r="G167" s="40"/>
      <c r="H167" s="40"/>
      <c r="I167" s="40"/>
      <c r="J167" s="40"/>
      <c r="K167" s="40"/>
      <c r="L167" s="40"/>
      <c r="M167" s="40"/>
      <c r="N167" s="40"/>
      <c r="O167" s="40"/>
      <c r="P167" s="40"/>
      <c r="Q167" s="40"/>
      <c r="R167" s="40"/>
      <c r="S167" s="46">
        <f>SUM(B167:R167)</f>
        <v>0</v>
      </c>
      <c r="T167" s="162" t="s">
        <v>111</v>
      </c>
      <c r="U167" s="162"/>
      <c r="V167" s="47"/>
    </row>
    <row r="168" spans="1:24" ht="24" customHeight="1">
      <c r="A168" s="45" t="s">
        <v>125</v>
      </c>
      <c r="B168" s="40"/>
      <c r="C168" s="40"/>
      <c r="D168" s="40"/>
      <c r="E168" s="40"/>
      <c r="F168" s="40"/>
      <c r="G168" s="40"/>
      <c r="H168" s="40"/>
      <c r="I168" s="40"/>
      <c r="J168" s="40"/>
      <c r="K168" s="40"/>
      <c r="L168" s="40"/>
      <c r="M168" s="40"/>
      <c r="N168" s="40"/>
      <c r="O168" s="40"/>
      <c r="P168" s="40"/>
      <c r="Q168" s="40"/>
      <c r="R168" s="40"/>
      <c r="S168" s="46"/>
      <c r="T168" s="163">
        <f>U165*J164</f>
        <v>0</v>
      </c>
      <c r="U168" s="163"/>
      <c r="V168" s="48"/>
    </row>
    <row r="169" spans="1:24" ht="24" customHeight="1">
      <c r="A169" s="45" t="s">
        <v>126</v>
      </c>
      <c r="B169" s="40"/>
      <c r="C169" s="40"/>
      <c r="D169" s="40"/>
      <c r="E169" s="40"/>
      <c r="F169" s="40"/>
      <c r="G169" s="40"/>
      <c r="H169" s="40"/>
      <c r="I169" s="40"/>
      <c r="J169" s="40"/>
      <c r="K169" s="40"/>
      <c r="L169" s="40"/>
      <c r="M169" s="40"/>
      <c r="N169" s="40"/>
      <c r="O169" s="40"/>
      <c r="P169" s="40"/>
      <c r="Q169" s="40"/>
      <c r="R169" s="40"/>
      <c r="S169" s="49" t="str">
        <f>IF(T163=1,"　",IF(V169=0,0,IF(LEN(ROUND(SUM($B169:$R169)/COUNTIF($B169:$R169,"&gt;0"),0))&lt;4,ROUND(SUM($B169:$R169)/COUNTIF($B169:$R169,"&gt;0"),0),ROUND(SUM($B169:$R169)/COUNTIF($B169:$R169,"&gt;0"),-(LEN(ROUND(SUM($B169:$R169)/COUNTIF($B169:$R169,"&gt;0"),0))-3)))))</f>
        <v>　</v>
      </c>
      <c r="T169" s="164" t="s">
        <v>114</v>
      </c>
      <c r="U169" s="164"/>
      <c r="V169" s="50"/>
      <c r="X169" s="51"/>
    </row>
    <row r="170" spans="1:24" ht="25.5">
      <c r="A170" s="45" t="s">
        <v>115</v>
      </c>
      <c r="B170" s="46">
        <f t="shared" ref="B170:R170" si="28">B167*B168</f>
        <v>0</v>
      </c>
      <c r="C170" s="46">
        <f t="shared" si="28"/>
        <v>0</v>
      </c>
      <c r="D170" s="46">
        <f t="shared" si="28"/>
        <v>0</v>
      </c>
      <c r="E170" s="46">
        <f t="shared" si="28"/>
        <v>0</v>
      </c>
      <c r="F170" s="46">
        <f t="shared" si="28"/>
        <v>0</v>
      </c>
      <c r="G170" s="46">
        <f t="shared" si="28"/>
        <v>0</v>
      </c>
      <c r="H170" s="46">
        <f t="shared" si="28"/>
        <v>0</v>
      </c>
      <c r="I170" s="46">
        <f t="shared" si="28"/>
        <v>0</v>
      </c>
      <c r="J170" s="46">
        <f t="shared" si="28"/>
        <v>0</v>
      </c>
      <c r="K170" s="46">
        <f t="shared" si="28"/>
        <v>0</v>
      </c>
      <c r="L170" s="46">
        <f t="shared" si="28"/>
        <v>0</v>
      </c>
      <c r="M170" s="46">
        <f t="shared" si="28"/>
        <v>0</v>
      </c>
      <c r="N170" s="46">
        <f t="shared" si="28"/>
        <v>0</v>
      </c>
      <c r="O170" s="46">
        <f t="shared" si="28"/>
        <v>0</v>
      </c>
      <c r="P170" s="46">
        <f t="shared" si="28"/>
        <v>0</v>
      </c>
      <c r="Q170" s="46">
        <f t="shared" si="28"/>
        <v>0</v>
      </c>
      <c r="R170" s="46">
        <f t="shared" si="28"/>
        <v>0</v>
      </c>
      <c r="S170" s="46">
        <f>SUM(B170:R170)</f>
        <v>0</v>
      </c>
      <c r="T170" s="164">
        <f>IF(U165=0,0,IF(J163=S167,S170,ROUNDDOWN((J163/S167)*S170,0)))</f>
        <v>0</v>
      </c>
      <c r="U170" s="164"/>
      <c r="V170" s="47"/>
    </row>
    <row r="171" spans="1:24" ht="25.5">
      <c r="A171" s="52" t="s">
        <v>116</v>
      </c>
      <c r="B171" s="53">
        <f t="shared" ref="B171:R171" si="29">IF($T163=2,0,B167*B169)</f>
        <v>0</v>
      </c>
      <c r="C171" s="53">
        <f t="shared" si="29"/>
        <v>0</v>
      </c>
      <c r="D171" s="53">
        <f t="shared" si="29"/>
        <v>0</v>
      </c>
      <c r="E171" s="53">
        <f t="shared" si="29"/>
        <v>0</v>
      </c>
      <c r="F171" s="53">
        <f t="shared" si="29"/>
        <v>0</v>
      </c>
      <c r="G171" s="53">
        <f t="shared" si="29"/>
        <v>0</v>
      </c>
      <c r="H171" s="53">
        <f t="shared" si="29"/>
        <v>0</v>
      </c>
      <c r="I171" s="53">
        <f t="shared" si="29"/>
        <v>0</v>
      </c>
      <c r="J171" s="53">
        <f t="shared" si="29"/>
        <v>0</v>
      </c>
      <c r="K171" s="53">
        <f t="shared" si="29"/>
        <v>0</v>
      </c>
      <c r="L171" s="53">
        <f t="shared" si="29"/>
        <v>0</v>
      </c>
      <c r="M171" s="53">
        <f t="shared" si="29"/>
        <v>0</v>
      </c>
      <c r="N171" s="53">
        <f t="shared" si="29"/>
        <v>0</v>
      </c>
      <c r="O171" s="53">
        <f t="shared" si="29"/>
        <v>0</v>
      </c>
      <c r="P171" s="53">
        <f t="shared" si="29"/>
        <v>0</v>
      </c>
      <c r="Q171" s="53">
        <f t="shared" si="29"/>
        <v>0</v>
      </c>
      <c r="R171" s="53">
        <f t="shared" si="29"/>
        <v>0</v>
      </c>
      <c r="S171" s="53">
        <f>IF($T163=2,0,SUM(B171:R171))</f>
        <v>0</v>
      </c>
      <c r="T171" s="162" t="str">
        <f>IF(T163=1,"スライド単価p'×対象数量","平均単価×対象数量")</f>
        <v>スライド単価p'×対象数量</v>
      </c>
      <c r="U171" s="162"/>
      <c r="V171" s="47"/>
    </row>
    <row r="172" spans="1:24" ht="26.25" customHeight="1">
      <c r="A172" s="54" t="s">
        <v>117</v>
      </c>
      <c r="B172" s="165" t="str">
        <f>IF(T163=1,"ｐ’＝Σ（搬入数量×実勢価格）÷搬入数量＝","  ")</f>
        <v>ｐ’＝Σ（搬入数量×実勢価格）÷搬入数量＝</v>
      </c>
      <c r="C172" s="165"/>
      <c r="D172" s="165"/>
      <c r="E172" s="165"/>
      <c r="F172" s="165"/>
      <c r="G172" s="165"/>
      <c r="H172" s="165"/>
      <c r="I172" s="55">
        <f>IF(T163=1,S171,"  ")</f>
        <v>0</v>
      </c>
      <c r="J172" s="56" t="str">
        <f>IF(T163=1,"÷","  ")</f>
        <v>÷</v>
      </c>
      <c r="K172" s="55">
        <f>IF(T163=1,S167,"  ")</f>
        <v>0</v>
      </c>
      <c r="L172" s="56" t="str">
        <f>IF(T163=1,"＝","  ")</f>
        <v>＝</v>
      </c>
      <c r="M172" s="55"/>
      <c r="N172" s="56"/>
      <c r="O172" s="57">
        <f>IF(T163=2,"  ",IF(K172=0,0,I172/K172))</f>
        <v>0</v>
      </c>
      <c r="P172" s="57"/>
      <c r="Q172" s="58"/>
      <c r="R172" s="59" t="s">
        <v>61</v>
      </c>
      <c r="S172" s="60">
        <f>IF(T163=2,"  ",IF(LEN(ROUND(O172,0))&lt;4,ROUND(O172,0),ROUND(O172,-(LEN(ROUND(O172,0))-3))))</f>
        <v>0</v>
      </c>
      <c r="T172" s="164">
        <f>IF(T163=1,U165*S172,S169*U165)</f>
        <v>0</v>
      </c>
      <c r="U172" s="164"/>
      <c r="V172" s="47"/>
    </row>
    <row r="174" spans="1:24" ht="13.5" customHeight="1">
      <c r="A174" s="38" t="s">
        <v>140</v>
      </c>
      <c r="B174" s="155" t="s">
        <v>123</v>
      </c>
      <c r="C174" s="155"/>
      <c r="D174" s="155"/>
      <c r="E174" s="155"/>
      <c r="F174" s="155"/>
      <c r="G174" s="155"/>
      <c r="H174" s="155"/>
      <c r="I174" s="39" t="s">
        <v>46</v>
      </c>
      <c r="J174" s="40"/>
      <c r="K174" s="39" t="str">
        <f>IF($V180=0," ",VLOOKUP($V180,単価データ!$A$1:$AH$10714,4,FALSE))</f>
        <v xml:space="preserve"> </v>
      </c>
      <c r="L174" s="156" t="s">
        <v>90</v>
      </c>
      <c r="M174" s="156"/>
      <c r="N174" s="156"/>
      <c r="O174" s="156"/>
      <c r="P174" s="156"/>
      <c r="Q174" s="156"/>
      <c r="R174" s="156"/>
      <c r="S174" s="156"/>
      <c r="T174" s="157">
        <v>1</v>
      </c>
      <c r="U174" s="157"/>
    </row>
    <row r="175" spans="1:24">
      <c r="A175" s="39" t="str">
        <f>IF($V180=0," ",VLOOKUP($V180,単価データ!$A$1:$AH$10714,2,FALSE))</f>
        <v xml:space="preserve"> </v>
      </c>
      <c r="B175" s="155" t="s">
        <v>91</v>
      </c>
      <c r="C175" s="155"/>
      <c r="D175" s="155"/>
      <c r="E175" s="155"/>
      <c r="F175" s="155"/>
      <c r="G175" s="155"/>
      <c r="H175" s="155"/>
      <c r="I175" s="39" t="s">
        <v>46</v>
      </c>
      <c r="J175" s="40"/>
      <c r="K175" s="39" t="s">
        <v>92</v>
      </c>
      <c r="L175" s="156"/>
      <c r="M175" s="156"/>
      <c r="N175" s="156"/>
      <c r="O175" s="156"/>
      <c r="P175" s="156"/>
      <c r="Q175" s="156"/>
      <c r="R175" s="156"/>
      <c r="S175" s="156"/>
      <c r="T175" s="157"/>
      <c r="U175" s="157"/>
    </row>
    <row r="176" spans="1:24" ht="13.5" customHeight="1">
      <c r="A176" s="38" t="s">
        <v>93</v>
      </c>
      <c r="B176" s="158" t="s">
        <v>94</v>
      </c>
      <c r="C176" s="158"/>
      <c r="D176" s="158"/>
      <c r="E176" s="158"/>
      <c r="F176" s="158"/>
      <c r="G176" s="158"/>
      <c r="H176" s="158"/>
      <c r="I176" s="158"/>
      <c r="J176" s="158"/>
      <c r="K176" s="158"/>
      <c r="L176" s="158"/>
      <c r="M176" s="158"/>
      <c r="N176" s="158"/>
      <c r="O176" s="158"/>
      <c r="P176" s="158"/>
      <c r="Q176" s="158"/>
      <c r="R176" s="158"/>
      <c r="S176" s="158"/>
      <c r="T176" s="159" t="s">
        <v>95</v>
      </c>
      <c r="U176" s="160">
        <f>IF(T174=2,J174,IF(J174&gt;S178,0,J174))</f>
        <v>0</v>
      </c>
      <c r="V176" s="161" t="s">
        <v>96</v>
      </c>
    </row>
    <row r="177" spans="1:24" ht="27.75" customHeight="1">
      <c r="A177" s="42" t="str">
        <f>IF($V180=0," ",VLOOKUP($V180,単価データ!$A$1:$AH$10714,3,FALSE))</f>
        <v xml:space="preserve"> </v>
      </c>
      <c r="B177" s="43" t="s">
        <v>97</v>
      </c>
      <c r="C177" s="43" t="s">
        <v>98</v>
      </c>
      <c r="D177" s="43" t="s">
        <v>99</v>
      </c>
      <c r="E177" s="43" t="s">
        <v>100</v>
      </c>
      <c r="F177" s="43" t="s">
        <v>101</v>
      </c>
      <c r="G177" s="43" t="s">
        <v>102</v>
      </c>
      <c r="H177" s="43" t="s">
        <v>103</v>
      </c>
      <c r="I177" s="43" t="s">
        <v>104</v>
      </c>
      <c r="J177" s="43" t="s">
        <v>105</v>
      </c>
      <c r="K177" s="43" t="s">
        <v>106</v>
      </c>
      <c r="L177" s="43" t="s">
        <v>107</v>
      </c>
      <c r="M177" s="43" t="s">
        <v>108</v>
      </c>
      <c r="N177" s="43" t="s">
        <v>97</v>
      </c>
      <c r="O177" s="43" t="s">
        <v>98</v>
      </c>
      <c r="P177" s="43" t="s">
        <v>99</v>
      </c>
      <c r="Q177" s="43" t="s">
        <v>100</v>
      </c>
      <c r="R177" s="43" t="s">
        <v>101</v>
      </c>
      <c r="S177" s="44" t="s">
        <v>109</v>
      </c>
      <c r="T177" s="159"/>
      <c r="U177" s="160"/>
      <c r="V177" s="161"/>
    </row>
    <row r="178" spans="1:24" ht="28.5" customHeight="1">
      <c r="A178" s="45" t="s">
        <v>124</v>
      </c>
      <c r="B178" s="40"/>
      <c r="C178" s="40"/>
      <c r="D178" s="40"/>
      <c r="E178" s="40"/>
      <c r="F178" s="40"/>
      <c r="G178" s="40"/>
      <c r="H178" s="40"/>
      <c r="I178" s="40"/>
      <c r="J178" s="40"/>
      <c r="K178" s="40"/>
      <c r="L178" s="40"/>
      <c r="M178" s="40"/>
      <c r="N178" s="40"/>
      <c r="O178" s="40"/>
      <c r="P178" s="40"/>
      <c r="Q178" s="40"/>
      <c r="R178" s="40"/>
      <c r="S178" s="46">
        <f>SUM(B178:R178)</f>
        <v>0</v>
      </c>
      <c r="T178" s="162" t="s">
        <v>111</v>
      </c>
      <c r="U178" s="162"/>
      <c r="V178" s="47"/>
    </row>
    <row r="179" spans="1:24" ht="24" customHeight="1">
      <c r="A179" s="45" t="s">
        <v>125</v>
      </c>
      <c r="B179" s="40"/>
      <c r="C179" s="40"/>
      <c r="D179" s="40"/>
      <c r="E179" s="40"/>
      <c r="F179" s="40"/>
      <c r="G179" s="40"/>
      <c r="H179" s="40"/>
      <c r="I179" s="40"/>
      <c r="J179" s="40"/>
      <c r="K179" s="40"/>
      <c r="L179" s="40"/>
      <c r="M179" s="40"/>
      <c r="N179" s="40"/>
      <c r="O179" s="40"/>
      <c r="P179" s="40"/>
      <c r="Q179" s="40"/>
      <c r="R179" s="40"/>
      <c r="S179" s="46"/>
      <c r="T179" s="163">
        <f>U176*J175</f>
        <v>0</v>
      </c>
      <c r="U179" s="163"/>
      <c r="V179" s="48"/>
    </row>
    <row r="180" spans="1:24" ht="24" customHeight="1">
      <c r="A180" s="45" t="s">
        <v>126</v>
      </c>
      <c r="B180" s="40"/>
      <c r="C180" s="40"/>
      <c r="D180" s="40"/>
      <c r="E180" s="40"/>
      <c r="F180" s="40"/>
      <c r="G180" s="40"/>
      <c r="H180" s="40"/>
      <c r="I180" s="40"/>
      <c r="J180" s="40"/>
      <c r="K180" s="40"/>
      <c r="L180" s="40"/>
      <c r="M180" s="40"/>
      <c r="N180" s="40"/>
      <c r="O180" s="40"/>
      <c r="P180" s="40"/>
      <c r="Q180" s="40"/>
      <c r="R180" s="40"/>
      <c r="S180" s="49" t="str">
        <f>IF(T174=1,"　",IF(V180=0,0,IF(LEN(ROUND(SUM($B180:$R180)/COUNTIF($B180:$R180,"&gt;0"),0))&lt;4,ROUND(SUM($B180:$R180)/COUNTIF($B180:$R180,"&gt;0"),0),ROUND(SUM($B180:$R180)/COUNTIF($B180:$R180,"&gt;0"),-(LEN(ROUND(SUM($B180:$R180)/COUNTIF($B180:$R180,"&gt;0"),0))-3)))))</f>
        <v>　</v>
      </c>
      <c r="T180" s="164" t="s">
        <v>114</v>
      </c>
      <c r="U180" s="164"/>
      <c r="V180" s="50"/>
      <c r="X180" s="51"/>
    </row>
    <row r="181" spans="1:24" ht="25.5">
      <c r="A181" s="45" t="s">
        <v>115</v>
      </c>
      <c r="B181" s="46">
        <f t="shared" ref="B181:R181" si="30">B178*B179</f>
        <v>0</v>
      </c>
      <c r="C181" s="46">
        <f t="shared" si="30"/>
        <v>0</v>
      </c>
      <c r="D181" s="46">
        <f t="shared" si="30"/>
        <v>0</v>
      </c>
      <c r="E181" s="46">
        <f t="shared" si="30"/>
        <v>0</v>
      </c>
      <c r="F181" s="46">
        <f t="shared" si="30"/>
        <v>0</v>
      </c>
      <c r="G181" s="46">
        <f t="shared" si="30"/>
        <v>0</v>
      </c>
      <c r="H181" s="46">
        <f t="shared" si="30"/>
        <v>0</v>
      </c>
      <c r="I181" s="46">
        <f t="shared" si="30"/>
        <v>0</v>
      </c>
      <c r="J181" s="46">
        <f t="shared" si="30"/>
        <v>0</v>
      </c>
      <c r="K181" s="46">
        <f t="shared" si="30"/>
        <v>0</v>
      </c>
      <c r="L181" s="46">
        <f t="shared" si="30"/>
        <v>0</v>
      </c>
      <c r="M181" s="46">
        <f t="shared" si="30"/>
        <v>0</v>
      </c>
      <c r="N181" s="46">
        <f t="shared" si="30"/>
        <v>0</v>
      </c>
      <c r="O181" s="46">
        <f t="shared" si="30"/>
        <v>0</v>
      </c>
      <c r="P181" s="46">
        <f t="shared" si="30"/>
        <v>0</v>
      </c>
      <c r="Q181" s="46">
        <f t="shared" si="30"/>
        <v>0</v>
      </c>
      <c r="R181" s="46">
        <f t="shared" si="30"/>
        <v>0</v>
      </c>
      <c r="S181" s="46">
        <f>SUM(B181:R181)</f>
        <v>0</v>
      </c>
      <c r="T181" s="164">
        <f>IF(U176=0,0,IF(J174=S178,S181,ROUNDDOWN((J174/S178)*S181,0)))</f>
        <v>0</v>
      </c>
      <c r="U181" s="164"/>
      <c r="V181" s="47"/>
    </row>
    <row r="182" spans="1:24" ht="25.5">
      <c r="A182" s="52" t="s">
        <v>116</v>
      </c>
      <c r="B182" s="53">
        <f t="shared" ref="B182:R182" si="31">IF($T174=2,0,B178*B180)</f>
        <v>0</v>
      </c>
      <c r="C182" s="53">
        <f t="shared" si="31"/>
        <v>0</v>
      </c>
      <c r="D182" s="53">
        <f t="shared" si="31"/>
        <v>0</v>
      </c>
      <c r="E182" s="53">
        <f t="shared" si="31"/>
        <v>0</v>
      </c>
      <c r="F182" s="53">
        <f t="shared" si="31"/>
        <v>0</v>
      </c>
      <c r="G182" s="53">
        <f t="shared" si="31"/>
        <v>0</v>
      </c>
      <c r="H182" s="53">
        <f t="shared" si="31"/>
        <v>0</v>
      </c>
      <c r="I182" s="53">
        <f t="shared" si="31"/>
        <v>0</v>
      </c>
      <c r="J182" s="53">
        <f t="shared" si="31"/>
        <v>0</v>
      </c>
      <c r="K182" s="53">
        <f t="shared" si="31"/>
        <v>0</v>
      </c>
      <c r="L182" s="53">
        <f t="shared" si="31"/>
        <v>0</v>
      </c>
      <c r="M182" s="53">
        <f t="shared" si="31"/>
        <v>0</v>
      </c>
      <c r="N182" s="53">
        <f t="shared" si="31"/>
        <v>0</v>
      </c>
      <c r="O182" s="53">
        <f t="shared" si="31"/>
        <v>0</v>
      </c>
      <c r="P182" s="53">
        <f t="shared" si="31"/>
        <v>0</v>
      </c>
      <c r="Q182" s="53">
        <f t="shared" si="31"/>
        <v>0</v>
      </c>
      <c r="R182" s="53">
        <f t="shared" si="31"/>
        <v>0</v>
      </c>
      <c r="S182" s="53">
        <f>IF($T174=2,0,SUM(B182:R182))</f>
        <v>0</v>
      </c>
      <c r="T182" s="162" t="str">
        <f>IF(T174=1,"スライド単価p'×対象数量","平均単価×対象数量")</f>
        <v>スライド単価p'×対象数量</v>
      </c>
      <c r="U182" s="162"/>
      <c r="V182" s="47"/>
    </row>
    <row r="183" spans="1:24" ht="26.25" customHeight="1">
      <c r="A183" s="54" t="s">
        <v>117</v>
      </c>
      <c r="B183" s="165" t="str">
        <f>IF(T174=1,"ｐ’＝Σ（搬入数量×実勢価格）÷搬入数量＝","  ")</f>
        <v>ｐ’＝Σ（搬入数量×実勢価格）÷搬入数量＝</v>
      </c>
      <c r="C183" s="165"/>
      <c r="D183" s="165"/>
      <c r="E183" s="165"/>
      <c r="F183" s="165"/>
      <c r="G183" s="165"/>
      <c r="H183" s="165"/>
      <c r="I183" s="55">
        <f>IF(T174=1,S182,"  ")</f>
        <v>0</v>
      </c>
      <c r="J183" s="56" t="str">
        <f>IF(T174=1,"÷","  ")</f>
        <v>÷</v>
      </c>
      <c r="K183" s="55">
        <f>IF(T174=1,S178,"  ")</f>
        <v>0</v>
      </c>
      <c r="L183" s="56" t="str">
        <f>IF(T174=1,"＝","  ")</f>
        <v>＝</v>
      </c>
      <c r="M183" s="55"/>
      <c r="N183" s="56"/>
      <c r="O183" s="57">
        <f>IF(T174=2,"  ",IF(K183=0,0,I183/K183))</f>
        <v>0</v>
      </c>
      <c r="P183" s="57"/>
      <c r="Q183" s="58"/>
      <c r="R183" s="59" t="s">
        <v>61</v>
      </c>
      <c r="S183" s="60">
        <f>IF(T174=2,"  ",IF(LEN(ROUND(O183,0))&lt;4,ROUND(O183,0),ROUND(O183,-(LEN(ROUND(O183,0))-3))))</f>
        <v>0</v>
      </c>
      <c r="T183" s="164">
        <f>IF(T174=1,U176*S183,S180*U176)</f>
        <v>0</v>
      </c>
      <c r="U183" s="164"/>
      <c r="V183" s="47"/>
    </row>
    <row r="185" spans="1:24" ht="13.5" customHeight="1">
      <c r="A185" s="38" t="s">
        <v>141</v>
      </c>
      <c r="B185" s="155" t="s">
        <v>123</v>
      </c>
      <c r="C185" s="155"/>
      <c r="D185" s="155"/>
      <c r="E185" s="155"/>
      <c r="F185" s="155"/>
      <c r="G185" s="155"/>
      <c r="H185" s="155"/>
      <c r="I185" s="39" t="s">
        <v>46</v>
      </c>
      <c r="J185" s="40"/>
      <c r="K185" s="39" t="str">
        <f>IF($V191=0," ",VLOOKUP($V191,単価データ!$A$1:$AH$10714,4,FALSE))</f>
        <v xml:space="preserve"> </v>
      </c>
      <c r="L185" s="156" t="s">
        <v>90</v>
      </c>
      <c r="M185" s="156"/>
      <c r="N185" s="156"/>
      <c r="O185" s="156"/>
      <c r="P185" s="156"/>
      <c r="Q185" s="156"/>
      <c r="R185" s="156"/>
      <c r="S185" s="156"/>
      <c r="T185" s="157">
        <v>1</v>
      </c>
      <c r="U185" s="157"/>
    </row>
    <row r="186" spans="1:24">
      <c r="A186" s="39" t="str">
        <f>IF($V191=0," ",VLOOKUP($V191,単価データ!$A$1:$AH$10714,2,FALSE))</f>
        <v xml:space="preserve"> </v>
      </c>
      <c r="B186" s="155" t="s">
        <v>91</v>
      </c>
      <c r="C186" s="155"/>
      <c r="D186" s="155"/>
      <c r="E186" s="155"/>
      <c r="F186" s="155"/>
      <c r="G186" s="155"/>
      <c r="H186" s="155"/>
      <c r="I186" s="39" t="s">
        <v>46</v>
      </c>
      <c r="J186" s="40"/>
      <c r="K186" s="39" t="s">
        <v>92</v>
      </c>
      <c r="L186" s="156"/>
      <c r="M186" s="156"/>
      <c r="N186" s="156"/>
      <c r="O186" s="156"/>
      <c r="P186" s="156"/>
      <c r="Q186" s="156"/>
      <c r="R186" s="156"/>
      <c r="S186" s="156"/>
      <c r="T186" s="157"/>
      <c r="U186" s="157"/>
    </row>
    <row r="187" spans="1:24" ht="13.5" customHeight="1">
      <c r="A187" s="38" t="s">
        <v>93</v>
      </c>
      <c r="B187" s="158" t="s">
        <v>94</v>
      </c>
      <c r="C187" s="158"/>
      <c r="D187" s="158"/>
      <c r="E187" s="158"/>
      <c r="F187" s="158"/>
      <c r="G187" s="158"/>
      <c r="H187" s="158"/>
      <c r="I187" s="158"/>
      <c r="J187" s="158"/>
      <c r="K187" s="158"/>
      <c r="L187" s="158"/>
      <c r="M187" s="158"/>
      <c r="N187" s="158"/>
      <c r="O187" s="158"/>
      <c r="P187" s="158"/>
      <c r="Q187" s="158"/>
      <c r="R187" s="158"/>
      <c r="S187" s="158"/>
      <c r="T187" s="159" t="s">
        <v>95</v>
      </c>
      <c r="U187" s="160">
        <f>IF(T185=2,J185,IF(J185&gt;S189,0,J185))</f>
        <v>0</v>
      </c>
      <c r="V187" s="161" t="s">
        <v>96</v>
      </c>
    </row>
    <row r="188" spans="1:24" ht="27.75" customHeight="1">
      <c r="A188" s="42" t="str">
        <f>IF($V191=0," ",VLOOKUP($V191,単価データ!$A$1:$AH$10714,3,FALSE))</f>
        <v xml:space="preserve"> </v>
      </c>
      <c r="B188" s="43" t="s">
        <v>97</v>
      </c>
      <c r="C188" s="43" t="s">
        <v>98</v>
      </c>
      <c r="D188" s="43" t="s">
        <v>99</v>
      </c>
      <c r="E188" s="43" t="s">
        <v>100</v>
      </c>
      <c r="F188" s="43" t="s">
        <v>101</v>
      </c>
      <c r="G188" s="43" t="s">
        <v>102</v>
      </c>
      <c r="H188" s="43" t="s">
        <v>103</v>
      </c>
      <c r="I188" s="43" t="s">
        <v>104</v>
      </c>
      <c r="J188" s="43" t="s">
        <v>105</v>
      </c>
      <c r="K188" s="43" t="s">
        <v>106</v>
      </c>
      <c r="L188" s="43" t="s">
        <v>107</v>
      </c>
      <c r="M188" s="43" t="s">
        <v>108</v>
      </c>
      <c r="N188" s="43" t="s">
        <v>97</v>
      </c>
      <c r="O188" s="43" t="s">
        <v>98</v>
      </c>
      <c r="P188" s="43" t="s">
        <v>99</v>
      </c>
      <c r="Q188" s="43" t="s">
        <v>100</v>
      </c>
      <c r="R188" s="43" t="s">
        <v>101</v>
      </c>
      <c r="S188" s="44" t="s">
        <v>109</v>
      </c>
      <c r="T188" s="159"/>
      <c r="U188" s="160"/>
      <c r="V188" s="161"/>
    </row>
    <row r="189" spans="1:24" ht="28.5" customHeight="1">
      <c r="A189" s="45" t="s">
        <v>124</v>
      </c>
      <c r="B189" s="40"/>
      <c r="C189" s="40"/>
      <c r="D189" s="40"/>
      <c r="E189" s="40"/>
      <c r="F189" s="40"/>
      <c r="G189" s="40"/>
      <c r="H189" s="40"/>
      <c r="I189" s="40"/>
      <c r="J189" s="40"/>
      <c r="K189" s="40"/>
      <c r="L189" s="40"/>
      <c r="M189" s="40"/>
      <c r="N189" s="40"/>
      <c r="O189" s="40"/>
      <c r="P189" s="40"/>
      <c r="Q189" s="40"/>
      <c r="R189" s="40"/>
      <c r="S189" s="46">
        <f>SUM(B189:R189)</f>
        <v>0</v>
      </c>
      <c r="T189" s="162" t="s">
        <v>111</v>
      </c>
      <c r="U189" s="162"/>
      <c r="V189" s="47"/>
    </row>
    <row r="190" spans="1:24" ht="24" customHeight="1">
      <c r="A190" s="45" t="s">
        <v>125</v>
      </c>
      <c r="B190" s="40"/>
      <c r="C190" s="40"/>
      <c r="D190" s="40"/>
      <c r="E190" s="40"/>
      <c r="F190" s="40"/>
      <c r="G190" s="40"/>
      <c r="H190" s="40"/>
      <c r="I190" s="40"/>
      <c r="J190" s="40"/>
      <c r="K190" s="40"/>
      <c r="L190" s="40"/>
      <c r="M190" s="40"/>
      <c r="N190" s="40"/>
      <c r="O190" s="40"/>
      <c r="P190" s="40"/>
      <c r="Q190" s="40"/>
      <c r="R190" s="40"/>
      <c r="S190" s="46"/>
      <c r="T190" s="163">
        <f>U187*J186</f>
        <v>0</v>
      </c>
      <c r="U190" s="163"/>
      <c r="V190" s="48"/>
    </row>
    <row r="191" spans="1:24" ht="24" customHeight="1">
      <c r="A191" s="45" t="s">
        <v>126</v>
      </c>
      <c r="B191" s="40"/>
      <c r="C191" s="40"/>
      <c r="D191" s="40"/>
      <c r="E191" s="40"/>
      <c r="F191" s="40"/>
      <c r="G191" s="40"/>
      <c r="H191" s="40"/>
      <c r="I191" s="40"/>
      <c r="J191" s="40"/>
      <c r="K191" s="40"/>
      <c r="L191" s="40"/>
      <c r="M191" s="40"/>
      <c r="N191" s="40"/>
      <c r="O191" s="40"/>
      <c r="P191" s="40"/>
      <c r="Q191" s="40"/>
      <c r="R191" s="40"/>
      <c r="S191" s="49" t="str">
        <f>IF(T185=1,"　",IF(V191=0,0,IF(LEN(ROUND(SUM($B191:$R191)/COUNTIF($B191:$R191,"&gt;0"),0))&lt;4,ROUND(SUM($B191:$R191)/COUNTIF($B191:$R191,"&gt;0"),0),ROUND(SUM($B191:$R191)/COUNTIF($B191:$R191,"&gt;0"),-(LEN(ROUND(SUM($B191:$R191)/COUNTIF($B191:$R191,"&gt;0"),0))-3)))))</f>
        <v>　</v>
      </c>
      <c r="T191" s="164" t="s">
        <v>114</v>
      </c>
      <c r="U191" s="164"/>
      <c r="V191" s="50"/>
      <c r="X191" s="51"/>
    </row>
    <row r="192" spans="1:24" ht="25.5">
      <c r="A192" s="45" t="s">
        <v>115</v>
      </c>
      <c r="B192" s="46">
        <f t="shared" ref="B192:R192" si="32">B189*B190</f>
        <v>0</v>
      </c>
      <c r="C192" s="46">
        <f t="shared" si="32"/>
        <v>0</v>
      </c>
      <c r="D192" s="46">
        <f t="shared" si="32"/>
        <v>0</v>
      </c>
      <c r="E192" s="46">
        <f t="shared" si="32"/>
        <v>0</v>
      </c>
      <c r="F192" s="46">
        <f t="shared" si="32"/>
        <v>0</v>
      </c>
      <c r="G192" s="46">
        <f t="shared" si="32"/>
        <v>0</v>
      </c>
      <c r="H192" s="46">
        <f t="shared" si="32"/>
        <v>0</v>
      </c>
      <c r="I192" s="46">
        <f t="shared" si="32"/>
        <v>0</v>
      </c>
      <c r="J192" s="46">
        <f t="shared" si="32"/>
        <v>0</v>
      </c>
      <c r="K192" s="46">
        <f t="shared" si="32"/>
        <v>0</v>
      </c>
      <c r="L192" s="46">
        <f t="shared" si="32"/>
        <v>0</v>
      </c>
      <c r="M192" s="46">
        <f t="shared" si="32"/>
        <v>0</v>
      </c>
      <c r="N192" s="46">
        <f t="shared" si="32"/>
        <v>0</v>
      </c>
      <c r="O192" s="46">
        <f t="shared" si="32"/>
        <v>0</v>
      </c>
      <c r="P192" s="46">
        <f t="shared" si="32"/>
        <v>0</v>
      </c>
      <c r="Q192" s="46">
        <f t="shared" si="32"/>
        <v>0</v>
      </c>
      <c r="R192" s="46">
        <f t="shared" si="32"/>
        <v>0</v>
      </c>
      <c r="S192" s="46">
        <f>SUM(B192:R192)</f>
        <v>0</v>
      </c>
      <c r="T192" s="164">
        <f>IF(U187=0,0,IF(J185=S189,S192,ROUNDDOWN((J185/S189)*S192,0)))</f>
        <v>0</v>
      </c>
      <c r="U192" s="164"/>
      <c r="V192" s="47"/>
    </row>
    <row r="193" spans="1:24" ht="25.5">
      <c r="A193" s="52" t="s">
        <v>116</v>
      </c>
      <c r="B193" s="53">
        <f t="shared" ref="B193:R193" si="33">IF($T185=2,0,B189*B191)</f>
        <v>0</v>
      </c>
      <c r="C193" s="53">
        <f t="shared" si="33"/>
        <v>0</v>
      </c>
      <c r="D193" s="53">
        <f t="shared" si="33"/>
        <v>0</v>
      </c>
      <c r="E193" s="53">
        <f t="shared" si="33"/>
        <v>0</v>
      </c>
      <c r="F193" s="53">
        <f t="shared" si="33"/>
        <v>0</v>
      </c>
      <c r="G193" s="53">
        <f t="shared" si="33"/>
        <v>0</v>
      </c>
      <c r="H193" s="53">
        <f t="shared" si="33"/>
        <v>0</v>
      </c>
      <c r="I193" s="53">
        <f t="shared" si="33"/>
        <v>0</v>
      </c>
      <c r="J193" s="53">
        <f t="shared" si="33"/>
        <v>0</v>
      </c>
      <c r="K193" s="53">
        <f t="shared" si="33"/>
        <v>0</v>
      </c>
      <c r="L193" s="53">
        <f t="shared" si="33"/>
        <v>0</v>
      </c>
      <c r="M193" s="53">
        <f t="shared" si="33"/>
        <v>0</v>
      </c>
      <c r="N193" s="53">
        <f t="shared" si="33"/>
        <v>0</v>
      </c>
      <c r="O193" s="53">
        <f t="shared" si="33"/>
        <v>0</v>
      </c>
      <c r="P193" s="53">
        <f t="shared" si="33"/>
        <v>0</v>
      </c>
      <c r="Q193" s="53">
        <f t="shared" si="33"/>
        <v>0</v>
      </c>
      <c r="R193" s="53">
        <f t="shared" si="33"/>
        <v>0</v>
      </c>
      <c r="S193" s="53">
        <f>IF($T185=2,0,SUM(B193:R193))</f>
        <v>0</v>
      </c>
      <c r="T193" s="162" t="str">
        <f>IF(T185=1,"スライド単価p'×対象数量","平均単価×対象数量")</f>
        <v>スライド単価p'×対象数量</v>
      </c>
      <c r="U193" s="162"/>
      <c r="V193" s="47"/>
    </row>
    <row r="194" spans="1:24" ht="26.25" customHeight="1">
      <c r="A194" s="54" t="s">
        <v>117</v>
      </c>
      <c r="B194" s="165" t="str">
        <f>IF(T185=1,"ｐ’＝Σ（搬入数量×実勢価格）÷搬入数量＝","  ")</f>
        <v>ｐ’＝Σ（搬入数量×実勢価格）÷搬入数量＝</v>
      </c>
      <c r="C194" s="165"/>
      <c r="D194" s="165"/>
      <c r="E194" s="165"/>
      <c r="F194" s="165"/>
      <c r="G194" s="165"/>
      <c r="H194" s="165"/>
      <c r="I194" s="55">
        <f>IF(T185=1,S193,"  ")</f>
        <v>0</v>
      </c>
      <c r="J194" s="56" t="str">
        <f>IF(T185=1,"÷","  ")</f>
        <v>÷</v>
      </c>
      <c r="K194" s="55">
        <f>IF(T185=1,S189,"  ")</f>
        <v>0</v>
      </c>
      <c r="L194" s="56" t="str">
        <f>IF(T185=1,"＝","  ")</f>
        <v>＝</v>
      </c>
      <c r="M194" s="55"/>
      <c r="N194" s="56"/>
      <c r="O194" s="57">
        <f>IF(T185=2,"  ",IF(K194=0,0,I194/K194))</f>
        <v>0</v>
      </c>
      <c r="P194" s="57"/>
      <c r="Q194" s="58"/>
      <c r="R194" s="59" t="s">
        <v>61</v>
      </c>
      <c r="S194" s="60">
        <f>IF(T185=2,"  ",IF(LEN(ROUND(O194,0))&lt;4,ROUND(O194,0),ROUND(O194,-(LEN(ROUND(O194,0))-3))))</f>
        <v>0</v>
      </c>
      <c r="T194" s="164">
        <f>IF(T185=1,U187*S194,S191*U187)</f>
        <v>0</v>
      </c>
      <c r="U194" s="164"/>
      <c r="V194" s="47"/>
    </row>
    <row r="196" spans="1:24" ht="13.5" customHeight="1">
      <c r="A196" s="38" t="s">
        <v>142</v>
      </c>
      <c r="B196" s="155" t="s">
        <v>123</v>
      </c>
      <c r="C196" s="155"/>
      <c r="D196" s="155"/>
      <c r="E196" s="155"/>
      <c r="F196" s="155"/>
      <c r="G196" s="155"/>
      <c r="H196" s="155"/>
      <c r="I196" s="39" t="s">
        <v>46</v>
      </c>
      <c r="J196" s="40"/>
      <c r="K196" s="39" t="str">
        <f>IF($V202=0," ",VLOOKUP($V202,単価データ!$A$1:$AH$10714,4,FALSE))</f>
        <v xml:space="preserve"> </v>
      </c>
      <c r="L196" s="156" t="s">
        <v>90</v>
      </c>
      <c r="M196" s="156"/>
      <c r="N196" s="156"/>
      <c r="O196" s="156"/>
      <c r="P196" s="156"/>
      <c r="Q196" s="156"/>
      <c r="R196" s="156"/>
      <c r="S196" s="156"/>
      <c r="T196" s="157">
        <v>1</v>
      </c>
      <c r="U196" s="157"/>
    </row>
    <row r="197" spans="1:24">
      <c r="A197" s="39" t="str">
        <f>IF($V202=0," ",VLOOKUP($V202,単価データ!$A$1:$AH$10714,2,FALSE))</f>
        <v xml:space="preserve"> </v>
      </c>
      <c r="B197" s="155" t="s">
        <v>91</v>
      </c>
      <c r="C197" s="155"/>
      <c r="D197" s="155"/>
      <c r="E197" s="155"/>
      <c r="F197" s="155"/>
      <c r="G197" s="155"/>
      <c r="H197" s="155"/>
      <c r="I197" s="39" t="s">
        <v>46</v>
      </c>
      <c r="J197" s="40"/>
      <c r="K197" s="39" t="s">
        <v>92</v>
      </c>
      <c r="L197" s="156"/>
      <c r="M197" s="156"/>
      <c r="N197" s="156"/>
      <c r="O197" s="156"/>
      <c r="P197" s="156"/>
      <c r="Q197" s="156"/>
      <c r="R197" s="156"/>
      <c r="S197" s="156"/>
      <c r="T197" s="157"/>
      <c r="U197" s="157"/>
    </row>
    <row r="198" spans="1:24" ht="13.5" customHeight="1">
      <c r="A198" s="38" t="s">
        <v>93</v>
      </c>
      <c r="B198" s="158" t="s">
        <v>94</v>
      </c>
      <c r="C198" s="158"/>
      <c r="D198" s="158"/>
      <c r="E198" s="158"/>
      <c r="F198" s="158"/>
      <c r="G198" s="158"/>
      <c r="H198" s="158"/>
      <c r="I198" s="158"/>
      <c r="J198" s="158"/>
      <c r="K198" s="158"/>
      <c r="L198" s="158"/>
      <c r="M198" s="158"/>
      <c r="N198" s="158"/>
      <c r="O198" s="158"/>
      <c r="P198" s="158"/>
      <c r="Q198" s="158"/>
      <c r="R198" s="158"/>
      <c r="S198" s="158"/>
      <c r="T198" s="159" t="s">
        <v>95</v>
      </c>
      <c r="U198" s="160">
        <f>IF(T196=2,J196,IF(J196&gt;S200,0,J196))</f>
        <v>0</v>
      </c>
      <c r="V198" s="161" t="s">
        <v>96</v>
      </c>
    </row>
    <row r="199" spans="1:24" ht="27.75" customHeight="1">
      <c r="A199" s="42" t="str">
        <f>IF($V202=0," ",VLOOKUP($V202,単価データ!$A$1:$AH$10714,3,FALSE))</f>
        <v xml:space="preserve"> </v>
      </c>
      <c r="B199" s="43" t="s">
        <v>97</v>
      </c>
      <c r="C199" s="43" t="s">
        <v>98</v>
      </c>
      <c r="D199" s="43" t="s">
        <v>99</v>
      </c>
      <c r="E199" s="43" t="s">
        <v>100</v>
      </c>
      <c r="F199" s="43" t="s">
        <v>101</v>
      </c>
      <c r="G199" s="43" t="s">
        <v>102</v>
      </c>
      <c r="H199" s="43" t="s">
        <v>103</v>
      </c>
      <c r="I199" s="43" t="s">
        <v>104</v>
      </c>
      <c r="J199" s="43" t="s">
        <v>105</v>
      </c>
      <c r="K199" s="43" t="s">
        <v>106</v>
      </c>
      <c r="L199" s="43" t="s">
        <v>107</v>
      </c>
      <c r="M199" s="43" t="s">
        <v>108</v>
      </c>
      <c r="N199" s="43" t="s">
        <v>97</v>
      </c>
      <c r="O199" s="43" t="s">
        <v>98</v>
      </c>
      <c r="P199" s="43" t="s">
        <v>99</v>
      </c>
      <c r="Q199" s="43" t="s">
        <v>100</v>
      </c>
      <c r="R199" s="43" t="s">
        <v>101</v>
      </c>
      <c r="S199" s="44" t="s">
        <v>109</v>
      </c>
      <c r="T199" s="159"/>
      <c r="U199" s="160"/>
      <c r="V199" s="161"/>
    </row>
    <row r="200" spans="1:24" ht="28.5" customHeight="1">
      <c r="A200" s="45" t="s">
        <v>124</v>
      </c>
      <c r="B200" s="40"/>
      <c r="C200" s="40"/>
      <c r="D200" s="40"/>
      <c r="E200" s="40"/>
      <c r="F200" s="40"/>
      <c r="G200" s="40"/>
      <c r="H200" s="40"/>
      <c r="I200" s="40"/>
      <c r="J200" s="40"/>
      <c r="K200" s="40"/>
      <c r="L200" s="40"/>
      <c r="M200" s="40"/>
      <c r="N200" s="40"/>
      <c r="O200" s="40"/>
      <c r="P200" s="40"/>
      <c r="Q200" s="40"/>
      <c r="R200" s="40"/>
      <c r="S200" s="46">
        <f>SUM(B200:R200)</f>
        <v>0</v>
      </c>
      <c r="T200" s="162" t="s">
        <v>111</v>
      </c>
      <c r="U200" s="162"/>
      <c r="V200" s="47"/>
    </row>
    <row r="201" spans="1:24" ht="24" customHeight="1">
      <c r="A201" s="45" t="s">
        <v>125</v>
      </c>
      <c r="B201" s="40"/>
      <c r="C201" s="40"/>
      <c r="D201" s="40"/>
      <c r="E201" s="40"/>
      <c r="F201" s="40"/>
      <c r="G201" s="40"/>
      <c r="H201" s="40"/>
      <c r="I201" s="40"/>
      <c r="J201" s="40"/>
      <c r="K201" s="40"/>
      <c r="L201" s="40"/>
      <c r="M201" s="40"/>
      <c r="N201" s="40"/>
      <c r="O201" s="40"/>
      <c r="P201" s="40"/>
      <c r="Q201" s="40"/>
      <c r="R201" s="40"/>
      <c r="S201" s="46"/>
      <c r="T201" s="163">
        <f>U198*J197</f>
        <v>0</v>
      </c>
      <c r="U201" s="163"/>
      <c r="V201" s="48"/>
    </row>
    <row r="202" spans="1:24" ht="24" customHeight="1">
      <c r="A202" s="45" t="s">
        <v>126</v>
      </c>
      <c r="B202" s="40"/>
      <c r="C202" s="40"/>
      <c r="D202" s="40"/>
      <c r="E202" s="40"/>
      <c r="F202" s="40"/>
      <c r="G202" s="40"/>
      <c r="H202" s="40"/>
      <c r="I202" s="40"/>
      <c r="J202" s="40"/>
      <c r="K202" s="40"/>
      <c r="L202" s="40"/>
      <c r="M202" s="40"/>
      <c r="N202" s="40"/>
      <c r="O202" s="40"/>
      <c r="P202" s="40"/>
      <c r="Q202" s="40"/>
      <c r="R202" s="40"/>
      <c r="S202" s="49" t="str">
        <f>IF(T196=1,"　",IF(V202=0,0,IF(LEN(ROUND(SUM($B202:$R202)/COUNTIF($B202:$R202,"&gt;0"),0))&lt;4,ROUND(SUM($B202:$R202)/COUNTIF($B202:$R202,"&gt;0"),0),ROUND(SUM($B202:$R202)/COUNTIF($B202:$R202,"&gt;0"),-(LEN(ROUND(SUM($B202:$R202)/COUNTIF($B202:$R202,"&gt;0"),0))-3)))))</f>
        <v>　</v>
      </c>
      <c r="T202" s="164" t="s">
        <v>114</v>
      </c>
      <c r="U202" s="164"/>
      <c r="V202" s="50"/>
      <c r="X202" s="51"/>
    </row>
    <row r="203" spans="1:24" ht="25.5">
      <c r="A203" s="45" t="s">
        <v>115</v>
      </c>
      <c r="B203" s="46">
        <f t="shared" ref="B203:R203" si="34">B200*B201</f>
        <v>0</v>
      </c>
      <c r="C203" s="46">
        <f t="shared" si="34"/>
        <v>0</v>
      </c>
      <c r="D203" s="46">
        <f t="shared" si="34"/>
        <v>0</v>
      </c>
      <c r="E203" s="46">
        <f t="shared" si="34"/>
        <v>0</v>
      </c>
      <c r="F203" s="46">
        <f t="shared" si="34"/>
        <v>0</v>
      </c>
      <c r="G203" s="46">
        <f t="shared" si="34"/>
        <v>0</v>
      </c>
      <c r="H203" s="46">
        <f t="shared" si="34"/>
        <v>0</v>
      </c>
      <c r="I203" s="46">
        <f t="shared" si="34"/>
        <v>0</v>
      </c>
      <c r="J203" s="46">
        <f t="shared" si="34"/>
        <v>0</v>
      </c>
      <c r="K203" s="46">
        <f t="shared" si="34"/>
        <v>0</v>
      </c>
      <c r="L203" s="46">
        <f t="shared" si="34"/>
        <v>0</v>
      </c>
      <c r="M203" s="46">
        <f t="shared" si="34"/>
        <v>0</v>
      </c>
      <c r="N203" s="46">
        <f t="shared" si="34"/>
        <v>0</v>
      </c>
      <c r="O203" s="46">
        <f t="shared" si="34"/>
        <v>0</v>
      </c>
      <c r="P203" s="46">
        <f t="shared" si="34"/>
        <v>0</v>
      </c>
      <c r="Q203" s="46">
        <f t="shared" si="34"/>
        <v>0</v>
      </c>
      <c r="R203" s="46">
        <f t="shared" si="34"/>
        <v>0</v>
      </c>
      <c r="S203" s="46">
        <f>SUM(B203:R203)</f>
        <v>0</v>
      </c>
      <c r="T203" s="164">
        <f>IF(U198=0,0,IF(J196=S200,S203,ROUNDDOWN((J196/S200)*S203,0)))</f>
        <v>0</v>
      </c>
      <c r="U203" s="164"/>
      <c r="V203" s="47"/>
    </row>
    <row r="204" spans="1:24" ht="25.5">
      <c r="A204" s="52" t="s">
        <v>116</v>
      </c>
      <c r="B204" s="53">
        <f t="shared" ref="B204:R204" si="35">IF($T196=2,0,B200*B202)</f>
        <v>0</v>
      </c>
      <c r="C204" s="53">
        <f t="shared" si="35"/>
        <v>0</v>
      </c>
      <c r="D204" s="53">
        <f t="shared" si="35"/>
        <v>0</v>
      </c>
      <c r="E204" s="53">
        <f t="shared" si="35"/>
        <v>0</v>
      </c>
      <c r="F204" s="53">
        <f t="shared" si="35"/>
        <v>0</v>
      </c>
      <c r="G204" s="53">
        <f t="shared" si="35"/>
        <v>0</v>
      </c>
      <c r="H204" s="53">
        <f t="shared" si="35"/>
        <v>0</v>
      </c>
      <c r="I204" s="53">
        <f t="shared" si="35"/>
        <v>0</v>
      </c>
      <c r="J204" s="53">
        <f t="shared" si="35"/>
        <v>0</v>
      </c>
      <c r="K204" s="53">
        <f t="shared" si="35"/>
        <v>0</v>
      </c>
      <c r="L204" s="53">
        <f t="shared" si="35"/>
        <v>0</v>
      </c>
      <c r="M204" s="53">
        <f t="shared" si="35"/>
        <v>0</v>
      </c>
      <c r="N204" s="53">
        <f t="shared" si="35"/>
        <v>0</v>
      </c>
      <c r="O204" s="53">
        <f t="shared" si="35"/>
        <v>0</v>
      </c>
      <c r="P204" s="53">
        <f t="shared" si="35"/>
        <v>0</v>
      </c>
      <c r="Q204" s="53">
        <f t="shared" si="35"/>
        <v>0</v>
      </c>
      <c r="R204" s="53">
        <f t="shared" si="35"/>
        <v>0</v>
      </c>
      <c r="S204" s="53">
        <f>IF($T196=2,0,SUM(B204:R204))</f>
        <v>0</v>
      </c>
      <c r="T204" s="162" t="str">
        <f>IF(T196=1,"スライド単価p'×対象数量","平均単価×対象数量")</f>
        <v>スライド単価p'×対象数量</v>
      </c>
      <c r="U204" s="162"/>
      <c r="V204" s="47"/>
    </row>
    <row r="205" spans="1:24" ht="26.25" customHeight="1">
      <c r="A205" s="54" t="s">
        <v>117</v>
      </c>
      <c r="B205" s="165" t="str">
        <f>IF(T196=1,"ｐ’＝Σ（搬入数量×実勢価格）÷搬入数量＝","  ")</f>
        <v>ｐ’＝Σ（搬入数量×実勢価格）÷搬入数量＝</v>
      </c>
      <c r="C205" s="165"/>
      <c r="D205" s="165"/>
      <c r="E205" s="165"/>
      <c r="F205" s="165"/>
      <c r="G205" s="165"/>
      <c r="H205" s="165"/>
      <c r="I205" s="55">
        <f>IF(T196=1,S204,"  ")</f>
        <v>0</v>
      </c>
      <c r="J205" s="56" t="str">
        <f>IF(T196=1,"÷","  ")</f>
        <v>÷</v>
      </c>
      <c r="K205" s="55">
        <f>IF(T196=1,S200,"  ")</f>
        <v>0</v>
      </c>
      <c r="L205" s="56" t="str">
        <f>IF(T196=1,"＝","  ")</f>
        <v>＝</v>
      </c>
      <c r="M205" s="55"/>
      <c r="N205" s="56"/>
      <c r="O205" s="57">
        <f>IF(T196=2,"  ",IF(K205=0,0,I205/K205))</f>
        <v>0</v>
      </c>
      <c r="P205" s="57"/>
      <c r="Q205" s="58"/>
      <c r="R205" s="59" t="s">
        <v>61</v>
      </c>
      <c r="S205" s="60">
        <f>IF(T196=2,"  ",IF(LEN(ROUND(O205,0))&lt;4,ROUND(O205,0),ROUND(O205,-(LEN(ROUND(O205,0))-3))))</f>
        <v>0</v>
      </c>
      <c r="T205" s="164">
        <f>IF(T196=1,U198*S205,S202*U198)</f>
        <v>0</v>
      </c>
      <c r="U205" s="164"/>
      <c r="V205" s="47"/>
    </row>
    <row r="207" spans="1:24" ht="13.5" customHeight="1">
      <c r="A207" s="38" t="s">
        <v>143</v>
      </c>
      <c r="B207" s="155" t="s">
        <v>123</v>
      </c>
      <c r="C207" s="155"/>
      <c r="D207" s="155"/>
      <c r="E207" s="155"/>
      <c r="F207" s="155"/>
      <c r="G207" s="155"/>
      <c r="H207" s="155"/>
      <c r="I207" s="39" t="s">
        <v>46</v>
      </c>
      <c r="J207" s="40"/>
      <c r="K207" s="39" t="str">
        <f>IF($V213=0," ",VLOOKUP($V213,単価データ!$A$1:$AH$10714,4,FALSE))</f>
        <v xml:space="preserve"> </v>
      </c>
      <c r="L207" s="156" t="s">
        <v>90</v>
      </c>
      <c r="M207" s="156"/>
      <c r="N207" s="156"/>
      <c r="O207" s="156"/>
      <c r="P207" s="156"/>
      <c r="Q207" s="156"/>
      <c r="R207" s="156"/>
      <c r="S207" s="156"/>
      <c r="T207" s="157">
        <v>1</v>
      </c>
      <c r="U207" s="157"/>
    </row>
    <row r="208" spans="1:24">
      <c r="A208" s="39" t="str">
        <f>IF($V213=0," ",VLOOKUP($V213,単価データ!$A$1:$AH$10714,2,FALSE))</f>
        <v xml:space="preserve"> </v>
      </c>
      <c r="B208" s="155" t="s">
        <v>91</v>
      </c>
      <c r="C208" s="155"/>
      <c r="D208" s="155"/>
      <c r="E208" s="155"/>
      <c r="F208" s="155"/>
      <c r="G208" s="155"/>
      <c r="H208" s="155"/>
      <c r="I208" s="39" t="s">
        <v>46</v>
      </c>
      <c r="J208" s="40"/>
      <c r="K208" s="39" t="s">
        <v>92</v>
      </c>
      <c r="L208" s="156"/>
      <c r="M208" s="156"/>
      <c r="N208" s="156"/>
      <c r="O208" s="156"/>
      <c r="P208" s="156"/>
      <c r="Q208" s="156"/>
      <c r="R208" s="156"/>
      <c r="S208" s="156"/>
      <c r="T208" s="157"/>
      <c r="U208" s="157"/>
    </row>
    <row r="209" spans="1:24" ht="13.5" customHeight="1">
      <c r="A209" s="38" t="s">
        <v>93</v>
      </c>
      <c r="B209" s="158" t="s">
        <v>94</v>
      </c>
      <c r="C209" s="158"/>
      <c r="D209" s="158"/>
      <c r="E209" s="158"/>
      <c r="F209" s="158"/>
      <c r="G209" s="158"/>
      <c r="H209" s="158"/>
      <c r="I209" s="158"/>
      <c r="J209" s="158"/>
      <c r="K209" s="158"/>
      <c r="L209" s="158"/>
      <c r="M209" s="158"/>
      <c r="N209" s="158"/>
      <c r="O209" s="158"/>
      <c r="P209" s="158"/>
      <c r="Q209" s="158"/>
      <c r="R209" s="158"/>
      <c r="S209" s="158"/>
      <c r="T209" s="159" t="s">
        <v>95</v>
      </c>
      <c r="U209" s="160">
        <f>IF(T207=2,J207,IF(J207&gt;S211,0,J207))</f>
        <v>0</v>
      </c>
      <c r="V209" s="161" t="s">
        <v>96</v>
      </c>
    </row>
    <row r="210" spans="1:24" ht="27.75" customHeight="1">
      <c r="A210" s="42" t="str">
        <f>IF($V213=0," ",VLOOKUP($V213,単価データ!$A$1:$AH$10714,3,FALSE))</f>
        <v xml:space="preserve"> </v>
      </c>
      <c r="B210" s="43" t="s">
        <v>97</v>
      </c>
      <c r="C210" s="43" t="s">
        <v>98</v>
      </c>
      <c r="D210" s="43" t="s">
        <v>99</v>
      </c>
      <c r="E210" s="43" t="s">
        <v>100</v>
      </c>
      <c r="F210" s="43" t="s">
        <v>101</v>
      </c>
      <c r="G210" s="43" t="s">
        <v>102</v>
      </c>
      <c r="H210" s="43" t="s">
        <v>103</v>
      </c>
      <c r="I210" s="43" t="s">
        <v>104</v>
      </c>
      <c r="J210" s="43" t="s">
        <v>105</v>
      </c>
      <c r="K210" s="43" t="s">
        <v>106</v>
      </c>
      <c r="L210" s="43" t="s">
        <v>107</v>
      </c>
      <c r="M210" s="43" t="s">
        <v>108</v>
      </c>
      <c r="N210" s="43" t="s">
        <v>97</v>
      </c>
      <c r="O210" s="43" t="s">
        <v>98</v>
      </c>
      <c r="P210" s="43" t="s">
        <v>99</v>
      </c>
      <c r="Q210" s="43" t="s">
        <v>100</v>
      </c>
      <c r="R210" s="43" t="s">
        <v>101</v>
      </c>
      <c r="S210" s="44" t="s">
        <v>109</v>
      </c>
      <c r="T210" s="159"/>
      <c r="U210" s="160"/>
      <c r="V210" s="161"/>
    </row>
    <row r="211" spans="1:24" ht="28.5" customHeight="1">
      <c r="A211" s="45" t="s">
        <v>124</v>
      </c>
      <c r="B211" s="40"/>
      <c r="C211" s="40"/>
      <c r="D211" s="40"/>
      <c r="E211" s="40"/>
      <c r="F211" s="40"/>
      <c r="G211" s="40"/>
      <c r="H211" s="40"/>
      <c r="I211" s="40"/>
      <c r="J211" s="40"/>
      <c r="K211" s="40"/>
      <c r="L211" s="40"/>
      <c r="M211" s="40"/>
      <c r="N211" s="40"/>
      <c r="O211" s="40"/>
      <c r="P211" s="40"/>
      <c r="Q211" s="40"/>
      <c r="R211" s="40"/>
      <c r="S211" s="46">
        <f>SUM(B211:R211)</f>
        <v>0</v>
      </c>
      <c r="T211" s="162" t="s">
        <v>111</v>
      </c>
      <c r="U211" s="162"/>
      <c r="V211" s="47"/>
    </row>
    <row r="212" spans="1:24" ht="24" customHeight="1">
      <c r="A212" s="45" t="s">
        <v>125</v>
      </c>
      <c r="B212" s="40"/>
      <c r="C212" s="40"/>
      <c r="D212" s="40"/>
      <c r="E212" s="40"/>
      <c r="F212" s="40"/>
      <c r="G212" s="40"/>
      <c r="H212" s="40"/>
      <c r="I212" s="40"/>
      <c r="J212" s="40"/>
      <c r="K212" s="40"/>
      <c r="L212" s="40"/>
      <c r="M212" s="40"/>
      <c r="N212" s="40"/>
      <c r="O212" s="40"/>
      <c r="P212" s="40"/>
      <c r="Q212" s="40"/>
      <c r="R212" s="40"/>
      <c r="S212" s="46"/>
      <c r="T212" s="163">
        <f>U209*J208</f>
        <v>0</v>
      </c>
      <c r="U212" s="163"/>
      <c r="V212" s="48"/>
    </row>
    <row r="213" spans="1:24" ht="24" customHeight="1">
      <c r="A213" s="45" t="s">
        <v>126</v>
      </c>
      <c r="B213" s="40"/>
      <c r="C213" s="40"/>
      <c r="D213" s="40"/>
      <c r="E213" s="40"/>
      <c r="F213" s="40"/>
      <c r="G213" s="40"/>
      <c r="H213" s="40"/>
      <c r="I213" s="40"/>
      <c r="J213" s="40"/>
      <c r="K213" s="40"/>
      <c r="L213" s="40"/>
      <c r="M213" s="40"/>
      <c r="N213" s="40"/>
      <c r="O213" s="40"/>
      <c r="P213" s="40"/>
      <c r="Q213" s="40"/>
      <c r="R213" s="40"/>
      <c r="S213" s="49" t="str">
        <f>IF(T207=1,"　",IF(V213=0,0,IF(LEN(ROUND(SUM($B213:$R213)/COUNTIF($B213:$R213,"&gt;0"),0))&lt;4,ROUND(SUM($B213:$R213)/COUNTIF($B213:$R213,"&gt;0"),0),ROUND(SUM($B213:$R213)/COUNTIF($B213:$R213,"&gt;0"),-(LEN(ROUND(SUM($B213:$R213)/COUNTIF($B213:$R213,"&gt;0"),0))-3)))))</f>
        <v>　</v>
      </c>
      <c r="T213" s="164" t="s">
        <v>114</v>
      </c>
      <c r="U213" s="164"/>
      <c r="V213" s="50"/>
      <c r="X213" s="51"/>
    </row>
    <row r="214" spans="1:24" ht="25.5">
      <c r="A214" s="45" t="s">
        <v>115</v>
      </c>
      <c r="B214" s="46">
        <f t="shared" ref="B214:R214" si="36">B211*B212</f>
        <v>0</v>
      </c>
      <c r="C214" s="46">
        <f t="shared" si="36"/>
        <v>0</v>
      </c>
      <c r="D214" s="46">
        <f t="shared" si="36"/>
        <v>0</v>
      </c>
      <c r="E214" s="46">
        <f t="shared" si="36"/>
        <v>0</v>
      </c>
      <c r="F214" s="46">
        <f t="shared" si="36"/>
        <v>0</v>
      </c>
      <c r="G214" s="46">
        <f t="shared" si="36"/>
        <v>0</v>
      </c>
      <c r="H214" s="46">
        <f t="shared" si="36"/>
        <v>0</v>
      </c>
      <c r="I214" s="46">
        <f t="shared" si="36"/>
        <v>0</v>
      </c>
      <c r="J214" s="46">
        <f t="shared" si="36"/>
        <v>0</v>
      </c>
      <c r="K214" s="46">
        <f t="shared" si="36"/>
        <v>0</v>
      </c>
      <c r="L214" s="46">
        <f t="shared" si="36"/>
        <v>0</v>
      </c>
      <c r="M214" s="46">
        <f t="shared" si="36"/>
        <v>0</v>
      </c>
      <c r="N214" s="46">
        <f t="shared" si="36"/>
        <v>0</v>
      </c>
      <c r="O214" s="46">
        <f t="shared" si="36"/>
        <v>0</v>
      </c>
      <c r="P214" s="46">
        <f t="shared" si="36"/>
        <v>0</v>
      </c>
      <c r="Q214" s="46">
        <f t="shared" si="36"/>
        <v>0</v>
      </c>
      <c r="R214" s="46">
        <f t="shared" si="36"/>
        <v>0</v>
      </c>
      <c r="S214" s="46">
        <f>SUM(B214:R214)</f>
        <v>0</v>
      </c>
      <c r="T214" s="164">
        <f>IF(U209=0,0,IF(J207=S211,S214,ROUNDDOWN((J207/S211)*S214,0)))</f>
        <v>0</v>
      </c>
      <c r="U214" s="164"/>
      <c r="V214" s="47"/>
    </row>
    <row r="215" spans="1:24" ht="25.5">
      <c r="A215" s="52" t="s">
        <v>116</v>
      </c>
      <c r="B215" s="53">
        <f t="shared" ref="B215:R215" si="37">IF($T207=2,0,B211*B213)</f>
        <v>0</v>
      </c>
      <c r="C215" s="53">
        <f t="shared" si="37"/>
        <v>0</v>
      </c>
      <c r="D215" s="53">
        <f t="shared" si="37"/>
        <v>0</v>
      </c>
      <c r="E215" s="53">
        <f t="shared" si="37"/>
        <v>0</v>
      </c>
      <c r="F215" s="53">
        <f t="shared" si="37"/>
        <v>0</v>
      </c>
      <c r="G215" s="53">
        <f t="shared" si="37"/>
        <v>0</v>
      </c>
      <c r="H215" s="53">
        <f t="shared" si="37"/>
        <v>0</v>
      </c>
      <c r="I215" s="53">
        <f t="shared" si="37"/>
        <v>0</v>
      </c>
      <c r="J215" s="53">
        <f t="shared" si="37"/>
        <v>0</v>
      </c>
      <c r="K215" s="53">
        <f t="shared" si="37"/>
        <v>0</v>
      </c>
      <c r="L215" s="53">
        <f t="shared" si="37"/>
        <v>0</v>
      </c>
      <c r="M215" s="53">
        <f t="shared" si="37"/>
        <v>0</v>
      </c>
      <c r="N215" s="53">
        <f t="shared" si="37"/>
        <v>0</v>
      </c>
      <c r="O215" s="53">
        <f t="shared" si="37"/>
        <v>0</v>
      </c>
      <c r="P215" s="53">
        <f t="shared" si="37"/>
        <v>0</v>
      </c>
      <c r="Q215" s="53">
        <f t="shared" si="37"/>
        <v>0</v>
      </c>
      <c r="R215" s="53">
        <f t="shared" si="37"/>
        <v>0</v>
      </c>
      <c r="S215" s="53">
        <f>IF($T207=2,0,SUM(B215:R215))</f>
        <v>0</v>
      </c>
      <c r="T215" s="162" t="str">
        <f>IF(T207=1,"スライド単価p'×対象数量","平均単価×対象数量")</f>
        <v>スライド単価p'×対象数量</v>
      </c>
      <c r="U215" s="162"/>
      <c r="V215" s="47"/>
    </row>
    <row r="216" spans="1:24" ht="26.25" customHeight="1">
      <c r="A216" s="54" t="s">
        <v>117</v>
      </c>
      <c r="B216" s="165" t="str">
        <f>IF(T207=1,"ｐ’＝Σ（搬入数量×実勢価格）÷搬入数量＝","  ")</f>
        <v>ｐ’＝Σ（搬入数量×実勢価格）÷搬入数量＝</v>
      </c>
      <c r="C216" s="165"/>
      <c r="D216" s="165"/>
      <c r="E216" s="165"/>
      <c r="F216" s="165"/>
      <c r="G216" s="165"/>
      <c r="H216" s="165"/>
      <c r="I216" s="55">
        <f>IF(T207=1,S215,"  ")</f>
        <v>0</v>
      </c>
      <c r="J216" s="56" t="str">
        <f>IF(T207=1,"÷","  ")</f>
        <v>÷</v>
      </c>
      <c r="K216" s="55">
        <f>IF(T207=1,S211,"  ")</f>
        <v>0</v>
      </c>
      <c r="L216" s="56" t="str">
        <f>IF(T207=1,"＝","  ")</f>
        <v>＝</v>
      </c>
      <c r="M216" s="55"/>
      <c r="N216" s="56"/>
      <c r="O216" s="57">
        <f>IF(T207=2,"  ",IF(K216=0,0,I216/K216))</f>
        <v>0</v>
      </c>
      <c r="P216" s="57"/>
      <c r="Q216" s="58"/>
      <c r="R216" s="59" t="s">
        <v>61</v>
      </c>
      <c r="S216" s="60">
        <f>IF(T207=2,"  ",IF(LEN(ROUND(O216,0))&lt;4,ROUND(O216,0),ROUND(O216,-(LEN(ROUND(O216,0))-3))))</f>
        <v>0</v>
      </c>
      <c r="T216" s="164">
        <f>IF(T207=1,U209*S216,S213*U209)</f>
        <v>0</v>
      </c>
      <c r="U216" s="164"/>
      <c r="V216" s="47"/>
    </row>
    <row r="218" spans="1:24" ht="13.5" customHeight="1">
      <c r="A218" s="38" t="s">
        <v>144</v>
      </c>
      <c r="B218" s="155" t="s">
        <v>123</v>
      </c>
      <c r="C218" s="155"/>
      <c r="D218" s="155"/>
      <c r="E218" s="155"/>
      <c r="F218" s="155"/>
      <c r="G218" s="155"/>
      <c r="H218" s="155"/>
      <c r="I218" s="39" t="s">
        <v>46</v>
      </c>
      <c r="J218" s="40"/>
      <c r="K218" s="39" t="str">
        <f>IF($V224=0," ",VLOOKUP($V224,単価データ!$A$1:$AH$10714,4,FALSE))</f>
        <v xml:space="preserve"> </v>
      </c>
      <c r="L218" s="156" t="s">
        <v>90</v>
      </c>
      <c r="M218" s="156"/>
      <c r="N218" s="156"/>
      <c r="O218" s="156"/>
      <c r="P218" s="156"/>
      <c r="Q218" s="156"/>
      <c r="R218" s="156"/>
      <c r="S218" s="156"/>
      <c r="T218" s="157">
        <v>1</v>
      </c>
      <c r="U218" s="157"/>
    </row>
    <row r="219" spans="1:24">
      <c r="A219" s="39" t="str">
        <f>IF($V224=0," ",VLOOKUP($V224,単価データ!$A$1:$AH$10714,2,FALSE))</f>
        <v xml:space="preserve"> </v>
      </c>
      <c r="B219" s="155" t="s">
        <v>91</v>
      </c>
      <c r="C219" s="155"/>
      <c r="D219" s="155"/>
      <c r="E219" s="155"/>
      <c r="F219" s="155"/>
      <c r="G219" s="155"/>
      <c r="H219" s="155"/>
      <c r="I219" s="39" t="s">
        <v>46</v>
      </c>
      <c r="J219" s="40"/>
      <c r="K219" s="39" t="s">
        <v>92</v>
      </c>
      <c r="L219" s="156"/>
      <c r="M219" s="156"/>
      <c r="N219" s="156"/>
      <c r="O219" s="156"/>
      <c r="P219" s="156"/>
      <c r="Q219" s="156"/>
      <c r="R219" s="156"/>
      <c r="S219" s="156"/>
      <c r="T219" s="157"/>
      <c r="U219" s="157"/>
    </row>
    <row r="220" spans="1:24" ht="13.5" customHeight="1">
      <c r="A220" s="38" t="s">
        <v>93</v>
      </c>
      <c r="B220" s="158" t="s">
        <v>94</v>
      </c>
      <c r="C220" s="158"/>
      <c r="D220" s="158"/>
      <c r="E220" s="158"/>
      <c r="F220" s="158"/>
      <c r="G220" s="158"/>
      <c r="H220" s="158"/>
      <c r="I220" s="158"/>
      <c r="J220" s="158"/>
      <c r="K220" s="158"/>
      <c r="L220" s="158"/>
      <c r="M220" s="158"/>
      <c r="N220" s="158"/>
      <c r="O220" s="158"/>
      <c r="P220" s="158"/>
      <c r="Q220" s="158"/>
      <c r="R220" s="158"/>
      <c r="S220" s="158"/>
      <c r="T220" s="159" t="s">
        <v>95</v>
      </c>
      <c r="U220" s="160">
        <f>IF(T218=2,J218,IF(J218&gt;S222,0,J218))</f>
        <v>0</v>
      </c>
      <c r="V220" s="161" t="s">
        <v>96</v>
      </c>
    </row>
    <row r="221" spans="1:24" ht="27.75" customHeight="1">
      <c r="A221" s="42" t="str">
        <f>IF($V224=0," ",VLOOKUP($V224,単価データ!$A$1:$AH$10714,3,FALSE))</f>
        <v xml:space="preserve"> </v>
      </c>
      <c r="B221" s="43" t="s">
        <v>97</v>
      </c>
      <c r="C221" s="43" t="s">
        <v>98</v>
      </c>
      <c r="D221" s="43" t="s">
        <v>99</v>
      </c>
      <c r="E221" s="43" t="s">
        <v>100</v>
      </c>
      <c r="F221" s="43" t="s">
        <v>101</v>
      </c>
      <c r="G221" s="43" t="s">
        <v>102</v>
      </c>
      <c r="H221" s="43" t="s">
        <v>103</v>
      </c>
      <c r="I221" s="43" t="s">
        <v>104</v>
      </c>
      <c r="J221" s="43" t="s">
        <v>105</v>
      </c>
      <c r="K221" s="43" t="s">
        <v>106</v>
      </c>
      <c r="L221" s="43" t="s">
        <v>107</v>
      </c>
      <c r="M221" s="43" t="s">
        <v>108</v>
      </c>
      <c r="N221" s="43" t="s">
        <v>97</v>
      </c>
      <c r="O221" s="43" t="s">
        <v>98</v>
      </c>
      <c r="P221" s="43" t="s">
        <v>99</v>
      </c>
      <c r="Q221" s="43" t="s">
        <v>100</v>
      </c>
      <c r="R221" s="43" t="s">
        <v>101</v>
      </c>
      <c r="S221" s="44" t="s">
        <v>109</v>
      </c>
      <c r="T221" s="159"/>
      <c r="U221" s="160"/>
      <c r="V221" s="161"/>
    </row>
    <row r="222" spans="1:24" ht="28.5" customHeight="1">
      <c r="A222" s="45" t="s">
        <v>124</v>
      </c>
      <c r="B222" s="40"/>
      <c r="C222" s="40"/>
      <c r="D222" s="40"/>
      <c r="E222" s="40"/>
      <c r="F222" s="40"/>
      <c r="G222" s="40"/>
      <c r="H222" s="40"/>
      <c r="I222" s="40"/>
      <c r="J222" s="40"/>
      <c r="K222" s="40"/>
      <c r="L222" s="40"/>
      <c r="M222" s="40"/>
      <c r="N222" s="40"/>
      <c r="O222" s="40"/>
      <c r="P222" s="40"/>
      <c r="Q222" s="40"/>
      <c r="R222" s="40"/>
      <c r="S222" s="46">
        <f>SUM(B222:R222)</f>
        <v>0</v>
      </c>
      <c r="T222" s="162" t="s">
        <v>111</v>
      </c>
      <c r="U222" s="162"/>
      <c r="V222" s="47"/>
    </row>
    <row r="223" spans="1:24" ht="24" customHeight="1">
      <c r="A223" s="45" t="s">
        <v>125</v>
      </c>
      <c r="B223" s="40"/>
      <c r="C223" s="40"/>
      <c r="D223" s="40"/>
      <c r="E223" s="40"/>
      <c r="F223" s="40"/>
      <c r="G223" s="40"/>
      <c r="H223" s="40"/>
      <c r="I223" s="40"/>
      <c r="J223" s="40"/>
      <c r="K223" s="40"/>
      <c r="L223" s="40"/>
      <c r="M223" s="40"/>
      <c r="N223" s="40"/>
      <c r="O223" s="40"/>
      <c r="P223" s="40"/>
      <c r="Q223" s="40"/>
      <c r="R223" s="40"/>
      <c r="S223" s="46"/>
      <c r="T223" s="163">
        <f>U220*J219</f>
        <v>0</v>
      </c>
      <c r="U223" s="163"/>
      <c r="V223" s="48"/>
    </row>
    <row r="224" spans="1:24" ht="24" customHeight="1">
      <c r="A224" s="45" t="s">
        <v>126</v>
      </c>
      <c r="B224" s="40"/>
      <c r="C224" s="40"/>
      <c r="D224" s="40"/>
      <c r="E224" s="40"/>
      <c r="F224" s="40"/>
      <c r="G224" s="40"/>
      <c r="H224" s="40"/>
      <c r="I224" s="40"/>
      <c r="J224" s="40"/>
      <c r="K224" s="40"/>
      <c r="L224" s="40"/>
      <c r="M224" s="40"/>
      <c r="N224" s="40"/>
      <c r="O224" s="40"/>
      <c r="P224" s="40"/>
      <c r="Q224" s="40"/>
      <c r="R224" s="40"/>
      <c r="S224" s="49" t="str">
        <f>IF(T218=1,"　",IF(V224=0,0,IF(LEN(ROUND(SUM($B224:$R224)/COUNTIF($B224:$R224,"&gt;0"),0))&lt;4,ROUND(SUM($B224:$R224)/COUNTIF($B224:$R224,"&gt;0"),0),ROUND(SUM($B224:$R224)/COUNTIF($B224:$R224,"&gt;0"),-(LEN(ROUND(SUM($B224:$R224)/COUNTIF($B224:$R224,"&gt;0"),0))-3)))))</f>
        <v>　</v>
      </c>
      <c r="T224" s="164" t="s">
        <v>114</v>
      </c>
      <c r="U224" s="164"/>
      <c r="V224" s="50"/>
      <c r="X224" s="51"/>
    </row>
    <row r="225" spans="1:24" ht="25.5">
      <c r="A225" s="45" t="s">
        <v>115</v>
      </c>
      <c r="B225" s="46">
        <f t="shared" ref="B225:R225" si="38">B222*B223</f>
        <v>0</v>
      </c>
      <c r="C225" s="46">
        <f t="shared" si="38"/>
        <v>0</v>
      </c>
      <c r="D225" s="46">
        <f t="shared" si="38"/>
        <v>0</v>
      </c>
      <c r="E225" s="46">
        <f t="shared" si="38"/>
        <v>0</v>
      </c>
      <c r="F225" s="46">
        <f t="shared" si="38"/>
        <v>0</v>
      </c>
      <c r="G225" s="46">
        <f t="shared" si="38"/>
        <v>0</v>
      </c>
      <c r="H225" s="46">
        <f t="shared" si="38"/>
        <v>0</v>
      </c>
      <c r="I225" s="46">
        <f t="shared" si="38"/>
        <v>0</v>
      </c>
      <c r="J225" s="46">
        <f t="shared" si="38"/>
        <v>0</v>
      </c>
      <c r="K225" s="46">
        <f t="shared" si="38"/>
        <v>0</v>
      </c>
      <c r="L225" s="46">
        <f t="shared" si="38"/>
        <v>0</v>
      </c>
      <c r="M225" s="46">
        <f t="shared" si="38"/>
        <v>0</v>
      </c>
      <c r="N225" s="46">
        <f t="shared" si="38"/>
        <v>0</v>
      </c>
      <c r="O225" s="46">
        <f t="shared" si="38"/>
        <v>0</v>
      </c>
      <c r="P225" s="46">
        <f t="shared" si="38"/>
        <v>0</v>
      </c>
      <c r="Q225" s="46">
        <f t="shared" si="38"/>
        <v>0</v>
      </c>
      <c r="R225" s="46">
        <f t="shared" si="38"/>
        <v>0</v>
      </c>
      <c r="S225" s="46">
        <f>SUM(B225:R225)</f>
        <v>0</v>
      </c>
      <c r="T225" s="164">
        <f>IF(U220=0,0,IF(J218=S222,S225,ROUNDDOWN((J218/S222)*S225,0)))</f>
        <v>0</v>
      </c>
      <c r="U225" s="164"/>
      <c r="V225" s="47"/>
    </row>
    <row r="226" spans="1:24" ht="25.5">
      <c r="A226" s="52" t="s">
        <v>116</v>
      </c>
      <c r="B226" s="53">
        <f t="shared" ref="B226:R226" si="39">IF($T218=2,0,B222*B224)</f>
        <v>0</v>
      </c>
      <c r="C226" s="53">
        <f t="shared" si="39"/>
        <v>0</v>
      </c>
      <c r="D226" s="53">
        <f t="shared" si="39"/>
        <v>0</v>
      </c>
      <c r="E226" s="53">
        <f t="shared" si="39"/>
        <v>0</v>
      </c>
      <c r="F226" s="53">
        <f t="shared" si="39"/>
        <v>0</v>
      </c>
      <c r="G226" s="53">
        <f t="shared" si="39"/>
        <v>0</v>
      </c>
      <c r="H226" s="53">
        <f t="shared" si="39"/>
        <v>0</v>
      </c>
      <c r="I226" s="53">
        <f t="shared" si="39"/>
        <v>0</v>
      </c>
      <c r="J226" s="53">
        <f t="shared" si="39"/>
        <v>0</v>
      </c>
      <c r="K226" s="53">
        <f t="shared" si="39"/>
        <v>0</v>
      </c>
      <c r="L226" s="53">
        <f t="shared" si="39"/>
        <v>0</v>
      </c>
      <c r="M226" s="53">
        <f t="shared" si="39"/>
        <v>0</v>
      </c>
      <c r="N226" s="53">
        <f t="shared" si="39"/>
        <v>0</v>
      </c>
      <c r="O226" s="53">
        <f t="shared" si="39"/>
        <v>0</v>
      </c>
      <c r="P226" s="53">
        <f t="shared" si="39"/>
        <v>0</v>
      </c>
      <c r="Q226" s="53">
        <f t="shared" si="39"/>
        <v>0</v>
      </c>
      <c r="R226" s="53">
        <f t="shared" si="39"/>
        <v>0</v>
      </c>
      <c r="S226" s="53">
        <f>IF($T218=2,0,SUM(B226:R226))</f>
        <v>0</v>
      </c>
      <c r="T226" s="162" t="str">
        <f>IF(T218=1,"スライド単価p'×対象数量","平均単価×対象数量")</f>
        <v>スライド単価p'×対象数量</v>
      </c>
      <c r="U226" s="162"/>
      <c r="V226" s="47"/>
    </row>
    <row r="227" spans="1:24" ht="26.25" customHeight="1">
      <c r="A227" s="54" t="s">
        <v>117</v>
      </c>
      <c r="B227" s="165" t="str">
        <f>IF(T218=1,"ｐ’＝Σ（搬入数量×実勢価格）÷搬入数量＝","  ")</f>
        <v>ｐ’＝Σ（搬入数量×実勢価格）÷搬入数量＝</v>
      </c>
      <c r="C227" s="165"/>
      <c r="D227" s="165"/>
      <c r="E227" s="165"/>
      <c r="F227" s="165"/>
      <c r="G227" s="165"/>
      <c r="H227" s="165"/>
      <c r="I227" s="55">
        <f>IF(T218=1,S226,"  ")</f>
        <v>0</v>
      </c>
      <c r="J227" s="56" t="str">
        <f>IF(T218=1,"÷","  ")</f>
        <v>÷</v>
      </c>
      <c r="K227" s="55">
        <f>IF(T218=1,S222,"  ")</f>
        <v>0</v>
      </c>
      <c r="L227" s="56" t="str">
        <f>IF(T218=1,"＝","  ")</f>
        <v>＝</v>
      </c>
      <c r="M227" s="55"/>
      <c r="N227" s="56"/>
      <c r="O227" s="57">
        <f>IF(T218=2,"  ",IF(K227=0,0,I227/K227))</f>
        <v>0</v>
      </c>
      <c r="P227" s="57"/>
      <c r="Q227" s="58"/>
      <c r="R227" s="59" t="s">
        <v>61</v>
      </c>
      <c r="S227" s="60">
        <f>IF(T218=2,"  ",IF(LEN(ROUND(O227,0))&lt;4,ROUND(O227,0),ROUND(O227,-(LEN(ROUND(O227,0))-3))))</f>
        <v>0</v>
      </c>
      <c r="T227" s="164">
        <f>IF(T218=1,U220*S227,S224*U220)</f>
        <v>0</v>
      </c>
      <c r="U227" s="164"/>
      <c r="V227" s="47"/>
    </row>
    <row r="229" spans="1:24" ht="13.5" customHeight="1">
      <c r="A229" s="38" t="s">
        <v>145</v>
      </c>
      <c r="B229" s="155" t="s">
        <v>123</v>
      </c>
      <c r="C229" s="155"/>
      <c r="D229" s="155"/>
      <c r="E229" s="155"/>
      <c r="F229" s="155"/>
      <c r="G229" s="155"/>
      <c r="H229" s="155"/>
      <c r="I229" s="39" t="s">
        <v>46</v>
      </c>
      <c r="J229" s="40"/>
      <c r="K229" s="39" t="str">
        <f>IF($V235=0," ",VLOOKUP($V235,単価データ!$A$1:$AH$10714,4,FALSE))</f>
        <v xml:space="preserve"> </v>
      </c>
      <c r="L229" s="156" t="s">
        <v>90</v>
      </c>
      <c r="M229" s="156"/>
      <c r="N229" s="156"/>
      <c r="O229" s="156"/>
      <c r="P229" s="156"/>
      <c r="Q229" s="156"/>
      <c r="R229" s="156"/>
      <c r="S229" s="156"/>
      <c r="T229" s="157">
        <v>1</v>
      </c>
      <c r="U229" s="157"/>
    </row>
    <row r="230" spans="1:24">
      <c r="A230" s="39" t="str">
        <f>IF($V235=0," ",VLOOKUP($V235,単価データ!$A$1:$AH$10714,2,FALSE))</f>
        <v xml:space="preserve"> </v>
      </c>
      <c r="B230" s="155" t="s">
        <v>91</v>
      </c>
      <c r="C230" s="155"/>
      <c r="D230" s="155"/>
      <c r="E230" s="155"/>
      <c r="F230" s="155"/>
      <c r="G230" s="155"/>
      <c r="H230" s="155"/>
      <c r="I230" s="39" t="s">
        <v>46</v>
      </c>
      <c r="J230" s="40"/>
      <c r="K230" s="39" t="s">
        <v>92</v>
      </c>
      <c r="L230" s="156"/>
      <c r="M230" s="156"/>
      <c r="N230" s="156"/>
      <c r="O230" s="156"/>
      <c r="P230" s="156"/>
      <c r="Q230" s="156"/>
      <c r="R230" s="156"/>
      <c r="S230" s="156"/>
      <c r="T230" s="157"/>
      <c r="U230" s="157"/>
    </row>
    <row r="231" spans="1:24" ht="13.5" customHeight="1">
      <c r="A231" s="38" t="s">
        <v>93</v>
      </c>
      <c r="B231" s="158" t="s">
        <v>94</v>
      </c>
      <c r="C231" s="158"/>
      <c r="D231" s="158"/>
      <c r="E231" s="158"/>
      <c r="F231" s="158"/>
      <c r="G231" s="158"/>
      <c r="H231" s="158"/>
      <c r="I231" s="158"/>
      <c r="J231" s="158"/>
      <c r="K231" s="158"/>
      <c r="L231" s="158"/>
      <c r="M231" s="158"/>
      <c r="N231" s="158"/>
      <c r="O231" s="158"/>
      <c r="P231" s="158"/>
      <c r="Q231" s="158"/>
      <c r="R231" s="158"/>
      <c r="S231" s="158"/>
      <c r="T231" s="159" t="s">
        <v>95</v>
      </c>
      <c r="U231" s="160">
        <f>IF(T229=2,J229,IF(J229&gt;S233,0,J229))</f>
        <v>0</v>
      </c>
      <c r="V231" s="161" t="s">
        <v>96</v>
      </c>
    </row>
    <row r="232" spans="1:24" ht="27.75" customHeight="1">
      <c r="A232" s="42" t="str">
        <f>IF($V235=0," ",VLOOKUP($V235,単価データ!$A$1:$AH$10714,3,FALSE))</f>
        <v xml:space="preserve"> </v>
      </c>
      <c r="B232" s="43" t="s">
        <v>97</v>
      </c>
      <c r="C232" s="43" t="s">
        <v>98</v>
      </c>
      <c r="D232" s="43" t="s">
        <v>99</v>
      </c>
      <c r="E232" s="43" t="s">
        <v>100</v>
      </c>
      <c r="F232" s="43" t="s">
        <v>101</v>
      </c>
      <c r="G232" s="43" t="s">
        <v>102</v>
      </c>
      <c r="H232" s="43" t="s">
        <v>103</v>
      </c>
      <c r="I232" s="43" t="s">
        <v>104</v>
      </c>
      <c r="J232" s="43" t="s">
        <v>105</v>
      </c>
      <c r="K232" s="43" t="s">
        <v>106</v>
      </c>
      <c r="L232" s="43" t="s">
        <v>107</v>
      </c>
      <c r="M232" s="43" t="s">
        <v>108</v>
      </c>
      <c r="N232" s="43" t="s">
        <v>97</v>
      </c>
      <c r="O232" s="43" t="s">
        <v>98</v>
      </c>
      <c r="P232" s="43" t="s">
        <v>99</v>
      </c>
      <c r="Q232" s="43" t="s">
        <v>100</v>
      </c>
      <c r="R232" s="43" t="s">
        <v>101</v>
      </c>
      <c r="S232" s="44" t="s">
        <v>109</v>
      </c>
      <c r="T232" s="159"/>
      <c r="U232" s="160"/>
      <c r="V232" s="161"/>
    </row>
    <row r="233" spans="1:24" ht="28.5" customHeight="1">
      <c r="A233" s="45" t="s">
        <v>124</v>
      </c>
      <c r="B233" s="40"/>
      <c r="C233" s="40"/>
      <c r="D233" s="40"/>
      <c r="E233" s="40"/>
      <c r="F233" s="40"/>
      <c r="G233" s="40"/>
      <c r="H233" s="40"/>
      <c r="I233" s="40"/>
      <c r="J233" s="40"/>
      <c r="K233" s="40"/>
      <c r="L233" s="40"/>
      <c r="M233" s="40"/>
      <c r="N233" s="40"/>
      <c r="O233" s="40"/>
      <c r="P233" s="40"/>
      <c r="Q233" s="40"/>
      <c r="R233" s="40"/>
      <c r="S233" s="46">
        <f>SUM(B233:R233)</f>
        <v>0</v>
      </c>
      <c r="T233" s="162" t="s">
        <v>111</v>
      </c>
      <c r="U233" s="162"/>
      <c r="V233" s="47"/>
    </row>
    <row r="234" spans="1:24" ht="24" customHeight="1">
      <c r="A234" s="45" t="s">
        <v>125</v>
      </c>
      <c r="B234" s="40"/>
      <c r="C234" s="40"/>
      <c r="D234" s="40"/>
      <c r="E234" s="40"/>
      <c r="F234" s="40"/>
      <c r="G234" s="40"/>
      <c r="H234" s="40"/>
      <c r="I234" s="40"/>
      <c r="J234" s="40"/>
      <c r="K234" s="40"/>
      <c r="L234" s="40"/>
      <c r="M234" s="40"/>
      <c r="N234" s="40"/>
      <c r="O234" s="40"/>
      <c r="P234" s="40"/>
      <c r="Q234" s="40"/>
      <c r="R234" s="40"/>
      <c r="S234" s="46"/>
      <c r="T234" s="163">
        <f>U231*J230</f>
        <v>0</v>
      </c>
      <c r="U234" s="163"/>
      <c r="V234" s="48"/>
    </row>
    <row r="235" spans="1:24" ht="24" customHeight="1">
      <c r="A235" s="45" t="s">
        <v>126</v>
      </c>
      <c r="B235" s="40"/>
      <c r="C235" s="40"/>
      <c r="D235" s="40"/>
      <c r="E235" s="40"/>
      <c r="F235" s="40"/>
      <c r="G235" s="40"/>
      <c r="H235" s="40"/>
      <c r="I235" s="40"/>
      <c r="J235" s="40"/>
      <c r="K235" s="40"/>
      <c r="L235" s="40"/>
      <c r="M235" s="40"/>
      <c r="N235" s="40"/>
      <c r="O235" s="40"/>
      <c r="P235" s="40"/>
      <c r="Q235" s="40"/>
      <c r="R235" s="40"/>
      <c r="S235" s="49" t="str">
        <f>IF(T229=1,"　",IF(V235=0,0,IF(LEN(ROUND(SUM($B235:$R235)/COUNTIF($B235:$R235,"&gt;0"),0))&lt;4,ROUND(SUM($B235:$R235)/COUNTIF($B235:$R235,"&gt;0"),0),ROUND(SUM($B235:$R235)/COUNTIF($B235:$R235,"&gt;0"),-(LEN(ROUND(SUM($B235:$R235)/COUNTIF($B235:$R235,"&gt;0"),0))-3)))))</f>
        <v>　</v>
      </c>
      <c r="T235" s="164" t="s">
        <v>114</v>
      </c>
      <c r="U235" s="164"/>
      <c r="V235" s="50"/>
      <c r="X235" s="51"/>
    </row>
    <row r="236" spans="1:24" ht="25.5">
      <c r="A236" s="45" t="s">
        <v>115</v>
      </c>
      <c r="B236" s="46">
        <f t="shared" ref="B236:R236" si="40">B233*B234</f>
        <v>0</v>
      </c>
      <c r="C236" s="46">
        <f t="shared" si="40"/>
        <v>0</v>
      </c>
      <c r="D236" s="46">
        <f t="shared" si="40"/>
        <v>0</v>
      </c>
      <c r="E236" s="46">
        <f t="shared" si="40"/>
        <v>0</v>
      </c>
      <c r="F236" s="46">
        <f t="shared" si="40"/>
        <v>0</v>
      </c>
      <c r="G236" s="46">
        <f t="shared" si="40"/>
        <v>0</v>
      </c>
      <c r="H236" s="46">
        <f t="shared" si="40"/>
        <v>0</v>
      </c>
      <c r="I236" s="46">
        <f t="shared" si="40"/>
        <v>0</v>
      </c>
      <c r="J236" s="46">
        <f t="shared" si="40"/>
        <v>0</v>
      </c>
      <c r="K236" s="46">
        <f t="shared" si="40"/>
        <v>0</v>
      </c>
      <c r="L236" s="46">
        <f t="shared" si="40"/>
        <v>0</v>
      </c>
      <c r="M236" s="46">
        <f t="shared" si="40"/>
        <v>0</v>
      </c>
      <c r="N236" s="46">
        <f t="shared" si="40"/>
        <v>0</v>
      </c>
      <c r="O236" s="46">
        <f t="shared" si="40"/>
        <v>0</v>
      </c>
      <c r="P236" s="46">
        <f t="shared" si="40"/>
        <v>0</v>
      </c>
      <c r="Q236" s="46">
        <f t="shared" si="40"/>
        <v>0</v>
      </c>
      <c r="R236" s="46">
        <f t="shared" si="40"/>
        <v>0</v>
      </c>
      <c r="S236" s="46">
        <f>SUM(B236:R236)</f>
        <v>0</v>
      </c>
      <c r="T236" s="164">
        <f>IF(U231=0,0,IF(J229=S233,S236,ROUNDDOWN((J229/S233)*S236,0)))</f>
        <v>0</v>
      </c>
      <c r="U236" s="164"/>
      <c r="V236" s="47"/>
    </row>
    <row r="237" spans="1:24" ht="25.5">
      <c r="A237" s="52" t="s">
        <v>116</v>
      </c>
      <c r="B237" s="53">
        <f t="shared" ref="B237:R237" si="41">IF($T229=2,0,B233*B235)</f>
        <v>0</v>
      </c>
      <c r="C237" s="53">
        <f t="shared" si="41"/>
        <v>0</v>
      </c>
      <c r="D237" s="53">
        <f t="shared" si="41"/>
        <v>0</v>
      </c>
      <c r="E237" s="53">
        <f t="shared" si="41"/>
        <v>0</v>
      </c>
      <c r="F237" s="53">
        <f t="shared" si="41"/>
        <v>0</v>
      </c>
      <c r="G237" s="53">
        <f t="shared" si="41"/>
        <v>0</v>
      </c>
      <c r="H237" s="53">
        <f t="shared" si="41"/>
        <v>0</v>
      </c>
      <c r="I237" s="53">
        <f t="shared" si="41"/>
        <v>0</v>
      </c>
      <c r="J237" s="53">
        <f t="shared" si="41"/>
        <v>0</v>
      </c>
      <c r="K237" s="53">
        <f t="shared" si="41"/>
        <v>0</v>
      </c>
      <c r="L237" s="53">
        <f t="shared" si="41"/>
        <v>0</v>
      </c>
      <c r="M237" s="53">
        <f t="shared" si="41"/>
        <v>0</v>
      </c>
      <c r="N237" s="53">
        <f t="shared" si="41"/>
        <v>0</v>
      </c>
      <c r="O237" s="53">
        <f t="shared" si="41"/>
        <v>0</v>
      </c>
      <c r="P237" s="53">
        <f t="shared" si="41"/>
        <v>0</v>
      </c>
      <c r="Q237" s="53">
        <f t="shared" si="41"/>
        <v>0</v>
      </c>
      <c r="R237" s="53">
        <f t="shared" si="41"/>
        <v>0</v>
      </c>
      <c r="S237" s="53">
        <f>IF($T229=2,0,SUM(B237:R237))</f>
        <v>0</v>
      </c>
      <c r="T237" s="162" t="str">
        <f>IF(T229=1,"スライド単価p'×対象数量","平均単価×対象数量")</f>
        <v>スライド単価p'×対象数量</v>
      </c>
      <c r="U237" s="162"/>
      <c r="V237" s="47"/>
    </row>
    <row r="238" spans="1:24" ht="26.25" customHeight="1">
      <c r="A238" s="54" t="s">
        <v>117</v>
      </c>
      <c r="B238" s="165" t="str">
        <f>IF(T229=1,"ｐ’＝Σ（搬入数量×実勢価格）÷搬入数量＝","  ")</f>
        <v>ｐ’＝Σ（搬入数量×実勢価格）÷搬入数量＝</v>
      </c>
      <c r="C238" s="165"/>
      <c r="D238" s="165"/>
      <c r="E238" s="165"/>
      <c r="F238" s="165"/>
      <c r="G238" s="165"/>
      <c r="H238" s="165"/>
      <c r="I238" s="55">
        <f>IF(T229=1,S237,"  ")</f>
        <v>0</v>
      </c>
      <c r="J238" s="56" t="str">
        <f>IF(T229=1,"÷","  ")</f>
        <v>÷</v>
      </c>
      <c r="K238" s="55">
        <f>IF(T229=1,S233,"  ")</f>
        <v>0</v>
      </c>
      <c r="L238" s="56" t="str">
        <f>IF(T229=1,"＝","  ")</f>
        <v>＝</v>
      </c>
      <c r="M238" s="55"/>
      <c r="N238" s="56"/>
      <c r="O238" s="57">
        <f>IF(T229=2,"  ",IF(K238=0,0,I238/K238))</f>
        <v>0</v>
      </c>
      <c r="P238" s="57"/>
      <c r="Q238" s="58"/>
      <c r="R238" s="59" t="s">
        <v>61</v>
      </c>
      <c r="S238" s="60">
        <f>IF(T229=2,"  ",IF(LEN(ROUND(O238,0))&lt;4,ROUND(O238,0),ROUND(O238,-(LEN(ROUND(O238,0))-3))))</f>
        <v>0</v>
      </c>
      <c r="T238" s="164">
        <f>IF(T229=1,U231*S238,S235*U231)</f>
        <v>0</v>
      </c>
      <c r="U238" s="164"/>
      <c r="V238" s="47"/>
    </row>
    <row r="240" spans="1:24" ht="13.5" customHeight="1">
      <c r="A240" s="38" t="s">
        <v>146</v>
      </c>
      <c r="B240" s="155" t="s">
        <v>123</v>
      </c>
      <c r="C240" s="155"/>
      <c r="D240" s="155"/>
      <c r="E240" s="155"/>
      <c r="F240" s="155"/>
      <c r="G240" s="155"/>
      <c r="H240" s="155"/>
      <c r="I240" s="39" t="s">
        <v>46</v>
      </c>
      <c r="J240" s="40"/>
      <c r="K240" s="39" t="str">
        <f>IF($V246=0," ",VLOOKUP($V246,単価データ!$A$1:$AH$10714,4,FALSE))</f>
        <v xml:space="preserve"> </v>
      </c>
      <c r="L240" s="156" t="s">
        <v>90</v>
      </c>
      <c r="M240" s="156"/>
      <c r="N240" s="156"/>
      <c r="O240" s="156"/>
      <c r="P240" s="156"/>
      <c r="Q240" s="156"/>
      <c r="R240" s="156"/>
      <c r="S240" s="156"/>
      <c r="T240" s="157">
        <v>1</v>
      </c>
      <c r="U240" s="157"/>
    </row>
    <row r="241" spans="1:24">
      <c r="A241" s="39" t="str">
        <f>IF($V246=0," ",VLOOKUP($V246,単価データ!$A$1:$AH$10714,2,FALSE))</f>
        <v xml:space="preserve"> </v>
      </c>
      <c r="B241" s="155" t="s">
        <v>91</v>
      </c>
      <c r="C241" s="155"/>
      <c r="D241" s="155"/>
      <c r="E241" s="155"/>
      <c r="F241" s="155"/>
      <c r="G241" s="155"/>
      <c r="H241" s="155"/>
      <c r="I241" s="39" t="s">
        <v>46</v>
      </c>
      <c r="J241" s="40"/>
      <c r="K241" s="39" t="s">
        <v>92</v>
      </c>
      <c r="L241" s="156"/>
      <c r="M241" s="156"/>
      <c r="N241" s="156"/>
      <c r="O241" s="156"/>
      <c r="P241" s="156"/>
      <c r="Q241" s="156"/>
      <c r="R241" s="156"/>
      <c r="S241" s="156"/>
      <c r="T241" s="157"/>
      <c r="U241" s="157"/>
    </row>
    <row r="242" spans="1:24" ht="13.5" customHeight="1">
      <c r="A242" s="38" t="s">
        <v>93</v>
      </c>
      <c r="B242" s="158" t="s">
        <v>94</v>
      </c>
      <c r="C242" s="158"/>
      <c r="D242" s="158"/>
      <c r="E242" s="158"/>
      <c r="F242" s="158"/>
      <c r="G242" s="158"/>
      <c r="H242" s="158"/>
      <c r="I242" s="158"/>
      <c r="J242" s="158"/>
      <c r="K242" s="158"/>
      <c r="L242" s="158"/>
      <c r="M242" s="158"/>
      <c r="N242" s="158"/>
      <c r="O242" s="158"/>
      <c r="P242" s="158"/>
      <c r="Q242" s="158"/>
      <c r="R242" s="158"/>
      <c r="S242" s="158"/>
      <c r="T242" s="159" t="s">
        <v>95</v>
      </c>
      <c r="U242" s="160">
        <f>IF(T240=2,J240,IF(J240&gt;S244,0,J240))</f>
        <v>0</v>
      </c>
      <c r="V242" s="161" t="s">
        <v>96</v>
      </c>
    </row>
    <row r="243" spans="1:24" ht="27.75" customHeight="1">
      <c r="A243" s="42" t="str">
        <f>IF($V246=0," ",VLOOKUP($V246,単価データ!$A$1:$AH$10714,3,FALSE))</f>
        <v xml:space="preserve"> </v>
      </c>
      <c r="B243" s="43" t="s">
        <v>97</v>
      </c>
      <c r="C243" s="43" t="s">
        <v>98</v>
      </c>
      <c r="D243" s="43" t="s">
        <v>99</v>
      </c>
      <c r="E243" s="43" t="s">
        <v>100</v>
      </c>
      <c r="F243" s="43" t="s">
        <v>101</v>
      </c>
      <c r="G243" s="43" t="s">
        <v>102</v>
      </c>
      <c r="H243" s="43" t="s">
        <v>103</v>
      </c>
      <c r="I243" s="43" t="s">
        <v>104</v>
      </c>
      <c r="J243" s="43" t="s">
        <v>105</v>
      </c>
      <c r="K243" s="43" t="s">
        <v>106</v>
      </c>
      <c r="L243" s="43" t="s">
        <v>107</v>
      </c>
      <c r="M243" s="43" t="s">
        <v>108</v>
      </c>
      <c r="N243" s="43" t="s">
        <v>97</v>
      </c>
      <c r="O243" s="43" t="s">
        <v>98</v>
      </c>
      <c r="P243" s="43" t="s">
        <v>99</v>
      </c>
      <c r="Q243" s="43" t="s">
        <v>100</v>
      </c>
      <c r="R243" s="43" t="s">
        <v>101</v>
      </c>
      <c r="S243" s="44" t="s">
        <v>109</v>
      </c>
      <c r="T243" s="159"/>
      <c r="U243" s="160"/>
      <c r="V243" s="161"/>
    </row>
    <row r="244" spans="1:24" ht="28.5" customHeight="1">
      <c r="A244" s="45" t="s">
        <v>124</v>
      </c>
      <c r="B244" s="40"/>
      <c r="C244" s="40"/>
      <c r="D244" s="40"/>
      <c r="E244" s="40"/>
      <c r="F244" s="40"/>
      <c r="G244" s="40"/>
      <c r="H244" s="40"/>
      <c r="I244" s="40"/>
      <c r="J244" s="40"/>
      <c r="K244" s="40"/>
      <c r="L244" s="40"/>
      <c r="M244" s="40"/>
      <c r="N244" s="40"/>
      <c r="O244" s="40"/>
      <c r="P244" s="40"/>
      <c r="Q244" s="40"/>
      <c r="R244" s="40"/>
      <c r="S244" s="46">
        <f>SUM(B244:R244)</f>
        <v>0</v>
      </c>
      <c r="T244" s="162" t="s">
        <v>111</v>
      </c>
      <c r="U244" s="162"/>
      <c r="V244" s="47"/>
    </row>
    <row r="245" spans="1:24" ht="24" customHeight="1">
      <c r="A245" s="45" t="s">
        <v>125</v>
      </c>
      <c r="B245" s="40"/>
      <c r="C245" s="40"/>
      <c r="D245" s="40"/>
      <c r="E245" s="40"/>
      <c r="F245" s="40"/>
      <c r="G245" s="40"/>
      <c r="H245" s="40"/>
      <c r="I245" s="40"/>
      <c r="J245" s="40"/>
      <c r="K245" s="40"/>
      <c r="L245" s="40"/>
      <c r="M245" s="40"/>
      <c r="N245" s="40"/>
      <c r="O245" s="40"/>
      <c r="P245" s="40"/>
      <c r="Q245" s="40"/>
      <c r="R245" s="40"/>
      <c r="S245" s="46"/>
      <c r="T245" s="163">
        <f>U242*J241</f>
        <v>0</v>
      </c>
      <c r="U245" s="163"/>
      <c r="V245" s="48"/>
    </row>
    <row r="246" spans="1:24" ht="24" customHeight="1">
      <c r="A246" s="45" t="s">
        <v>126</v>
      </c>
      <c r="B246" s="40"/>
      <c r="C246" s="40"/>
      <c r="D246" s="40"/>
      <c r="E246" s="40"/>
      <c r="F246" s="40"/>
      <c r="G246" s="40"/>
      <c r="H246" s="40"/>
      <c r="I246" s="40"/>
      <c r="J246" s="40"/>
      <c r="K246" s="40"/>
      <c r="L246" s="40"/>
      <c r="M246" s="40"/>
      <c r="N246" s="40"/>
      <c r="O246" s="40"/>
      <c r="P246" s="40"/>
      <c r="Q246" s="40"/>
      <c r="R246" s="40"/>
      <c r="S246" s="49" t="str">
        <f>IF(T240=1,"　",IF(V246=0,0,IF(LEN(ROUND(SUM($B246:$R246)/COUNTIF($B246:$R246,"&gt;0"),0))&lt;4,ROUND(SUM($B246:$R246)/COUNTIF($B246:$R246,"&gt;0"),0),ROUND(SUM($B246:$R246)/COUNTIF($B246:$R246,"&gt;0"),-(LEN(ROUND(SUM($B246:$R246)/COUNTIF($B246:$R246,"&gt;0"),0))-3)))))</f>
        <v>　</v>
      </c>
      <c r="T246" s="164" t="s">
        <v>114</v>
      </c>
      <c r="U246" s="164"/>
      <c r="V246" s="50"/>
      <c r="X246" s="51"/>
    </row>
    <row r="247" spans="1:24" ht="25.5">
      <c r="A247" s="45" t="s">
        <v>115</v>
      </c>
      <c r="B247" s="46">
        <f t="shared" ref="B247:R247" si="42">B244*B245</f>
        <v>0</v>
      </c>
      <c r="C247" s="46">
        <f t="shared" si="42"/>
        <v>0</v>
      </c>
      <c r="D247" s="46">
        <f t="shared" si="42"/>
        <v>0</v>
      </c>
      <c r="E247" s="46">
        <f t="shared" si="42"/>
        <v>0</v>
      </c>
      <c r="F247" s="46">
        <f t="shared" si="42"/>
        <v>0</v>
      </c>
      <c r="G247" s="46">
        <f t="shared" si="42"/>
        <v>0</v>
      </c>
      <c r="H247" s="46">
        <f t="shared" si="42"/>
        <v>0</v>
      </c>
      <c r="I247" s="46">
        <f t="shared" si="42"/>
        <v>0</v>
      </c>
      <c r="J247" s="46">
        <f t="shared" si="42"/>
        <v>0</v>
      </c>
      <c r="K247" s="46">
        <f t="shared" si="42"/>
        <v>0</v>
      </c>
      <c r="L247" s="46">
        <f t="shared" si="42"/>
        <v>0</v>
      </c>
      <c r="M247" s="46">
        <f t="shared" si="42"/>
        <v>0</v>
      </c>
      <c r="N247" s="46">
        <f t="shared" si="42"/>
        <v>0</v>
      </c>
      <c r="O247" s="46">
        <f t="shared" si="42"/>
        <v>0</v>
      </c>
      <c r="P247" s="46">
        <f t="shared" si="42"/>
        <v>0</v>
      </c>
      <c r="Q247" s="46">
        <f t="shared" si="42"/>
        <v>0</v>
      </c>
      <c r="R247" s="46">
        <f t="shared" si="42"/>
        <v>0</v>
      </c>
      <c r="S247" s="46">
        <f>SUM(B247:R247)</f>
        <v>0</v>
      </c>
      <c r="T247" s="164">
        <f>IF(U242=0,0,IF(J240=S244,S247,ROUNDDOWN((J240/S244)*S247,0)))</f>
        <v>0</v>
      </c>
      <c r="U247" s="164"/>
      <c r="V247" s="47"/>
    </row>
    <row r="248" spans="1:24" ht="25.5">
      <c r="A248" s="52" t="s">
        <v>116</v>
      </c>
      <c r="B248" s="53">
        <f t="shared" ref="B248:R248" si="43">IF($T240=2,0,B244*B246)</f>
        <v>0</v>
      </c>
      <c r="C248" s="53">
        <f t="shared" si="43"/>
        <v>0</v>
      </c>
      <c r="D248" s="53">
        <f t="shared" si="43"/>
        <v>0</v>
      </c>
      <c r="E248" s="53">
        <f t="shared" si="43"/>
        <v>0</v>
      </c>
      <c r="F248" s="53">
        <f t="shared" si="43"/>
        <v>0</v>
      </c>
      <c r="G248" s="53">
        <f t="shared" si="43"/>
        <v>0</v>
      </c>
      <c r="H248" s="53">
        <f t="shared" si="43"/>
        <v>0</v>
      </c>
      <c r="I248" s="53">
        <f t="shared" si="43"/>
        <v>0</v>
      </c>
      <c r="J248" s="53">
        <f t="shared" si="43"/>
        <v>0</v>
      </c>
      <c r="K248" s="53">
        <f t="shared" si="43"/>
        <v>0</v>
      </c>
      <c r="L248" s="53">
        <f t="shared" si="43"/>
        <v>0</v>
      </c>
      <c r="M248" s="53">
        <f t="shared" si="43"/>
        <v>0</v>
      </c>
      <c r="N248" s="53">
        <f t="shared" si="43"/>
        <v>0</v>
      </c>
      <c r="O248" s="53">
        <f t="shared" si="43"/>
        <v>0</v>
      </c>
      <c r="P248" s="53">
        <f t="shared" si="43"/>
        <v>0</v>
      </c>
      <c r="Q248" s="53">
        <f t="shared" si="43"/>
        <v>0</v>
      </c>
      <c r="R248" s="53">
        <f t="shared" si="43"/>
        <v>0</v>
      </c>
      <c r="S248" s="53">
        <f>IF($T240=2,0,SUM(B248:R248))</f>
        <v>0</v>
      </c>
      <c r="T248" s="162" t="str">
        <f>IF(T240=1,"スライド単価p'×対象数量","平均単価×対象数量")</f>
        <v>スライド単価p'×対象数量</v>
      </c>
      <c r="U248" s="162"/>
      <c r="V248" s="47"/>
    </row>
    <row r="249" spans="1:24" ht="26.25" customHeight="1">
      <c r="A249" s="54" t="s">
        <v>117</v>
      </c>
      <c r="B249" s="165" t="str">
        <f>IF(T240=1,"ｐ’＝Σ（搬入数量×実勢価格）÷搬入数量＝","  ")</f>
        <v>ｐ’＝Σ（搬入数量×実勢価格）÷搬入数量＝</v>
      </c>
      <c r="C249" s="165"/>
      <c r="D249" s="165"/>
      <c r="E249" s="165"/>
      <c r="F249" s="165"/>
      <c r="G249" s="165"/>
      <c r="H249" s="165"/>
      <c r="I249" s="55">
        <f>IF(T240=1,S248,"  ")</f>
        <v>0</v>
      </c>
      <c r="J249" s="56" t="str">
        <f>IF(T240=1,"÷","  ")</f>
        <v>÷</v>
      </c>
      <c r="K249" s="55">
        <f>IF(T240=1,S244,"  ")</f>
        <v>0</v>
      </c>
      <c r="L249" s="56" t="str">
        <f>IF(T240=1,"＝","  ")</f>
        <v>＝</v>
      </c>
      <c r="M249" s="55"/>
      <c r="N249" s="56"/>
      <c r="O249" s="57">
        <f>IF(T240=2,"  ",IF(K249=0,0,I249/K249))</f>
        <v>0</v>
      </c>
      <c r="P249" s="57"/>
      <c r="Q249" s="58"/>
      <c r="R249" s="59" t="s">
        <v>61</v>
      </c>
      <c r="S249" s="60">
        <f>IF(T240=2,"  ",IF(LEN(ROUND(O249,0))&lt;4,ROUND(O249,0),ROUND(O249,-(LEN(ROUND(O249,0))-3))))</f>
        <v>0</v>
      </c>
      <c r="T249" s="164">
        <f>IF(T240=1,U242*S249,S246*U242)</f>
        <v>0</v>
      </c>
      <c r="U249" s="164"/>
      <c r="V249" s="47"/>
    </row>
    <row r="251" spans="1:24" ht="13.5" customHeight="1">
      <c r="A251" s="38" t="s">
        <v>147</v>
      </c>
      <c r="B251" s="155" t="s">
        <v>123</v>
      </c>
      <c r="C251" s="155"/>
      <c r="D251" s="155"/>
      <c r="E251" s="155"/>
      <c r="F251" s="155"/>
      <c r="G251" s="155"/>
      <c r="H251" s="155"/>
      <c r="I251" s="39" t="s">
        <v>46</v>
      </c>
      <c r="J251" s="40"/>
      <c r="K251" s="39" t="str">
        <f>IF($V257=0," ",VLOOKUP($V257,単価データ!$A$1:$AH$10714,4,FALSE))</f>
        <v xml:space="preserve"> </v>
      </c>
      <c r="L251" s="156" t="s">
        <v>90</v>
      </c>
      <c r="M251" s="156"/>
      <c r="N251" s="156"/>
      <c r="O251" s="156"/>
      <c r="P251" s="156"/>
      <c r="Q251" s="156"/>
      <c r="R251" s="156"/>
      <c r="S251" s="156"/>
      <c r="T251" s="157">
        <v>1</v>
      </c>
      <c r="U251" s="157"/>
    </row>
    <row r="252" spans="1:24">
      <c r="A252" s="39" t="str">
        <f>IF($V257=0," ",VLOOKUP($V257,単価データ!$A$1:$AH$10714,2,FALSE))</f>
        <v xml:space="preserve"> </v>
      </c>
      <c r="B252" s="155" t="s">
        <v>91</v>
      </c>
      <c r="C252" s="155"/>
      <c r="D252" s="155"/>
      <c r="E252" s="155"/>
      <c r="F252" s="155"/>
      <c r="G252" s="155"/>
      <c r="H252" s="155"/>
      <c r="I252" s="39" t="s">
        <v>46</v>
      </c>
      <c r="J252" s="40"/>
      <c r="K252" s="39" t="s">
        <v>92</v>
      </c>
      <c r="L252" s="156"/>
      <c r="M252" s="156"/>
      <c r="N252" s="156"/>
      <c r="O252" s="156"/>
      <c r="P252" s="156"/>
      <c r="Q252" s="156"/>
      <c r="R252" s="156"/>
      <c r="S252" s="156"/>
      <c r="T252" s="157"/>
      <c r="U252" s="157"/>
    </row>
    <row r="253" spans="1:24" ht="13.5" customHeight="1">
      <c r="A253" s="38" t="s">
        <v>93</v>
      </c>
      <c r="B253" s="158" t="s">
        <v>94</v>
      </c>
      <c r="C253" s="158"/>
      <c r="D253" s="158"/>
      <c r="E253" s="158"/>
      <c r="F253" s="158"/>
      <c r="G253" s="158"/>
      <c r="H253" s="158"/>
      <c r="I253" s="158"/>
      <c r="J253" s="158"/>
      <c r="K253" s="158"/>
      <c r="L253" s="158"/>
      <c r="M253" s="158"/>
      <c r="N253" s="158"/>
      <c r="O253" s="158"/>
      <c r="P253" s="158"/>
      <c r="Q253" s="158"/>
      <c r="R253" s="158"/>
      <c r="S253" s="158"/>
      <c r="T253" s="159" t="s">
        <v>95</v>
      </c>
      <c r="U253" s="160">
        <f>IF(T251=2,J251,IF(J251&gt;S255,0,J251))</f>
        <v>0</v>
      </c>
      <c r="V253" s="161" t="s">
        <v>96</v>
      </c>
    </row>
    <row r="254" spans="1:24" ht="27.75" customHeight="1">
      <c r="A254" s="42" t="str">
        <f>IF($V257=0," ",VLOOKUP($V257,単価データ!$A$1:$AH$10714,3,FALSE))</f>
        <v xml:space="preserve"> </v>
      </c>
      <c r="B254" s="43" t="s">
        <v>97</v>
      </c>
      <c r="C254" s="43" t="s">
        <v>98</v>
      </c>
      <c r="D254" s="43" t="s">
        <v>99</v>
      </c>
      <c r="E254" s="43" t="s">
        <v>100</v>
      </c>
      <c r="F254" s="43" t="s">
        <v>101</v>
      </c>
      <c r="G254" s="43" t="s">
        <v>102</v>
      </c>
      <c r="H254" s="43" t="s">
        <v>103</v>
      </c>
      <c r="I254" s="43" t="s">
        <v>104</v>
      </c>
      <c r="J254" s="43" t="s">
        <v>105</v>
      </c>
      <c r="K254" s="43" t="s">
        <v>106</v>
      </c>
      <c r="L254" s="43" t="s">
        <v>107</v>
      </c>
      <c r="M254" s="43" t="s">
        <v>108</v>
      </c>
      <c r="N254" s="43" t="s">
        <v>97</v>
      </c>
      <c r="O254" s="43" t="s">
        <v>98</v>
      </c>
      <c r="P254" s="43" t="s">
        <v>99</v>
      </c>
      <c r="Q254" s="43" t="s">
        <v>100</v>
      </c>
      <c r="R254" s="43" t="s">
        <v>101</v>
      </c>
      <c r="S254" s="44" t="s">
        <v>109</v>
      </c>
      <c r="T254" s="159"/>
      <c r="U254" s="160"/>
      <c r="V254" s="161"/>
    </row>
    <row r="255" spans="1:24" ht="28.5" customHeight="1">
      <c r="A255" s="45" t="s">
        <v>124</v>
      </c>
      <c r="B255" s="40"/>
      <c r="C255" s="40"/>
      <c r="D255" s="40"/>
      <c r="E255" s="40"/>
      <c r="F255" s="40"/>
      <c r="G255" s="40"/>
      <c r="H255" s="40"/>
      <c r="I255" s="40"/>
      <c r="J255" s="40"/>
      <c r="K255" s="40"/>
      <c r="L255" s="40"/>
      <c r="M255" s="40"/>
      <c r="N255" s="40"/>
      <c r="O255" s="40"/>
      <c r="P255" s="40"/>
      <c r="Q255" s="40"/>
      <c r="R255" s="40"/>
      <c r="S255" s="46">
        <f>SUM(B255:R255)</f>
        <v>0</v>
      </c>
      <c r="T255" s="162" t="s">
        <v>111</v>
      </c>
      <c r="U255" s="162"/>
      <c r="V255" s="47"/>
    </row>
    <row r="256" spans="1:24" ht="24" customHeight="1">
      <c r="A256" s="45" t="s">
        <v>125</v>
      </c>
      <c r="B256" s="40"/>
      <c r="C256" s="40"/>
      <c r="D256" s="40"/>
      <c r="E256" s="40"/>
      <c r="F256" s="40"/>
      <c r="G256" s="40"/>
      <c r="H256" s="40"/>
      <c r="I256" s="40"/>
      <c r="J256" s="40"/>
      <c r="K256" s="40"/>
      <c r="L256" s="40"/>
      <c r="M256" s="40"/>
      <c r="N256" s="40"/>
      <c r="O256" s="40"/>
      <c r="P256" s="40"/>
      <c r="Q256" s="40"/>
      <c r="R256" s="40"/>
      <c r="S256" s="46"/>
      <c r="T256" s="163">
        <f>U253*J252</f>
        <v>0</v>
      </c>
      <c r="U256" s="163"/>
      <c r="V256" s="48"/>
    </row>
    <row r="257" spans="1:24" ht="24" customHeight="1">
      <c r="A257" s="45" t="s">
        <v>126</v>
      </c>
      <c r="B257" s="40"/>
      <c r="C257" s="40"/>
      <c r="D257" s="40"/>
      <c r="E257" s="40"/>
      <c r="F257" s="40"/>
      <c r="G257" s="40"/>
      <c r="H257" s="40"/>
      <c r="I257" s="40"/>
      <c r="J257" s="40"/>
      <c r="K257" s="40"/>
      <c r="L257" s="40"/>
      <c r="M257" s="40"/>
      <c r="N257" s="40"/>
      <c r="O257" s="40"/>
      <c r="P257" s="40"/>
      <c r="Q257" s="40"/>
      <c r="R257" s="40"/>
      <c r="S257" s="49" t="str">
        <f>IF(T251=1,"　",IF(V257=0,0,IF(LEN(ROUND(SUM($B257:$R257)/COUNTIF($B257:$R257,"&gt;0"),0))&lt;4,ROUND(SUM($B257:$R257)/COUNTIF($B257:$R257,"&gt;0"),0),ROUND(SUM($B257:$R257)/COUNTIF($B257:$R257,"&gt;0"),-(LEN(ROUND(SUM($B257:$R257)/COUNTIF($B257:$R257,"&gt;0"),0))-3)))))</f>
        <v>　</v>
      </c>
      <c r="T257" s="164" t="s">
        <v>114</v>
      </c>
      <c r="U257" s="164"/>
      <c r="V257" s="50"/>
      <c r="X257" s="51"/>
    </row>
    <row r="258" spans="1:24" ht="25.5">
      <c r="A258" s="45" t="s">
        <v>115</v>
      </c>
      <c r="B258" s="46">
        <f t="shared" ref="B258:R258" si="44">B255*B256</f>
        <v>0</v>
      </c>
      <c r="C258" s="46">
        <f t="shared" si="44"/>
        <v>0</v>
      </c>
      <c r="D258" s="46">
        <f t="shared" si="44"/>
        <v>0</v>
      </c>
      <c r="E258" s="46">
        <f t="shared" si="44"/>
        <v>0</v>
      </c>
      <c r="F258" s="46">
        <f t="shared" si="44"/>
        <v>0</v>
      </c>
      <c r="G258" s="46">
        <f t="shared" si="44"/>
        <v>0</v>
      </c>
      <c r="H258" s="46">
        <f t="shared" si="44"/>
        <v>0</v>
      </c>
      <c r="I258" s="46">
        <f t="shared" si="44"/>
        <v>0</v>
      </c>
      <c r="J258" s="46">
        <f t="shared" si="44"/>
        <v>0</v>
      </c>
      <c r="K258" s="46">
        <f t="shared" si="44"/>
        <v>0</v>
      </c>
      <c r="L258" s="46">
        <f t="shared" si="44"/>
        <v>0</v>
      </c>
      <c r="M258" s="46">
        <f t="shared" si="44"/>
        <v>0</v>
      </c>
      <c r="N258" s="46">
        <f t="shared" si="44"/>
        <v>0</v>
      </c>
      <c r="O258" s="46">
        <f t="shared" si="44"/>
        <v>0</v>
      </c>
      <c r="P258" s="46">
        <f t="shared" si="44"/>
        <v>0</v>
      </c>
      <c r="Q258" s="46">
        <f t="shared" si="44"/>
        <v>0</v>
      </c>
      <c r="R258" s="46">
        <f t="shared" si="44"/>
        <v>0</v>
      </c>
      <c r="S258" s="46">
        <f>SUM(B258:R258)</f>
        <v>0</v>
      </c>
      <c r="T258" s="164">
        <f>IF(U253=0,0,IF(J251=S255,S258,ROUNDDOWN((J251/S255)*S258,0)))</f>
        <v>0</v>
      </c>
      <c r="U258" s="164"/>
      <c r="V258" s="47"/>
    </row>
    <row r="259" spans="1:24" ht="25.5">
      <c r="A259" s="52" t="s">
        <v>116</v>
      </c>
      <c r="B259" s="53">
        <f t="shared" ref="B259:R259" si="45">IF($T251=2,0,B255*B257)</f>
        <v>0</v>
      </c>
      <c r="C259" s="53">
        <f t="shared" si="45"/>
        <v>0</v>
      </c>
      <c r="D259" s="53">
        <f t="shared" si="45"/>
        <v>0</v>
      </c>
      <c r="E259" s="53">
        <f t="shared" si="45"/>
        <v>0</v>
      </c>
      <c r="F259" s="53">
        <f t="shared" si="45"/>
        <v>0</v>
      </c>
      <c r="G259" s="53">
        <f t="shared" si="45"/>
        <v>0</v>
      </c>
      <c r="H259" s="53">
        <f t="shared" si="45"/>
        <v>0</v>
      </c>
      <c r="I259" s="53">
        <f t="shared" si="45"/>
        <v>0</v>
      </c>
      <c r="J259" s="53">
        <f t="shared" si="45"/>
        <v>0</v>
      </c>
      <c r="K259" s="53">
        <f t="shared" si="45"/>
        <v>0</v>
      </c>
      <c r="L259" s="53">
        <f t="shared" si="45"/>
        <v>0</v>
      </c>
      <c r="M259" s="53">
        <f t="shared" si="45"/>
        <v>0</v>
      </c>
      <c r="N259" s="53">
        <f t="shared" si="45"/>
        <v>0</v>
      </c>
      <c r="O259" s="53">
        <f t="shared" si="45"/>
        <v>0</v>
      </c>
      <c r="P259" s="53">
        <f t="shared" si="45"/>
        <v>0</v>
      </c>
      <c r="Q259" s="53">
        <f t="shared" si="45"/>
        <v>0</v>
      </c>
      <c r="R259" s="53">
        <f t="shared" si="45"/>
        <v>0</v>
      </c>
      <c r="S259" s="53">
        <f>IF($T251=2,0,SUM(B259:R259))</f>
        <v>0</v>
      </c>
      <c r="T259" s="162" t="str">
        <f>IF(T251=1,"スライド単価p'×対象数量","平均単価×対象数量")</f>
        <v>スライド単価p'×対象数量</v>
      </c>
      <c r="U259" s="162"/>
      <c r="V259" s="47"/>
    </row>
    <row r="260" spans="1:24" ht="26.25" customHeight="1">
      <c r="A260" s="54" t="s">
        <v>117</v>
      </c>
      <c r="B260" s="165" t="str">
        <f>IF(T251=1,"ｐ’＝Σ（搬入数量×実勢価格）÷搬入数量＝","  ")</f>
        <v>ｐ’＝Σ（搬入数量×実勢価格）÷搬入数量＝</v>
      </c>
      <c r="C260" s="165"/>
      <c r="D260" s="165"/>
      <c r="E260" s="165"/>
      <c r="F260" s="165"/>
      <c r="G260" s="165"/>
      <c r="H260" s="165"/>
      <c r="I260" s="55">
        <f>IF(T251=1,S259,"  ")</f>
        <v>0</v>
      </c>
      <c r="J260" s="56" t="str">
        <f>IF(T251=1,"÷","  ")</f>
        <v>÷</v>
      </c>
      <c r="K260" s="55">
        <f>IF(T251=1,S255,"  ")</f>
        <v>0</v>
      </c>
      <c r="L260" s="56" t="str">
        <f>IF(T251=1,"＝","  ")</f>
        <v>＝</v>
      </c>
      <c r="M260" s="55"/>
      <c r="N260" s="56"/>
      <c r="O260" s="57">
        <f>IF(T251=2,"  ",IF(K260=0,0,I260/K260))</f>
        <v>0</v>
      </c>
      <c r="P260" s="57"/>
      <c r="Q260" s="58"/>
      <c r="R260" s="59" t="s">
        <v>61</v>
      </c>
      <c r="S260" s="60">
        <f>IF(T251=2,"  ",IF(LEN(ROUND(O260,0))&lt;4,ROUND(O260,0),ROUND(O260,-(LEN(ROUND(O260,0))-3))))</f>
        <v>0</v>
      </c>
      <c r="T260" s="164">
        <f>IF(T251=1,U253*S260,S257*U253)</f>
        <v>0</v>
      </c>
      <c r="U260" s="164"/>
      <c r="V260" s="47"/>
    </row>
    <row r="262" spans="1:24" ht="13.5" customHeight="1">
      <c r="A262" s="38" t="s">
        <v>148</v>
      </c>
      <c r="B262" s="155" t="s">
        <v>123</v>
      </c>
      <c r="C262" s="155"/>
      <c r="D262" s="155"/>
      <c r="E262" s="155"/>
      <c r="F262" s="155"/>
      <c r="G262" s="155"/>
      <c r="H262" s="155"/>
      <c r="I262" s="39" t="s">
        <v>46</v>
      </c>
      <c r="J262" s="40"/>
      <c r="K262" s="39" t="str">
        <f>IF($V268=0," ",VLOOKUP($V268,単価データ!$A$1:$AH$10714,4,FALSE))</f>
        <v xml:space="preserve"> </v>
      </c>
      <c r="L262" s="156" t="s">
        <v>90</v>
      </c>
      <c r="M262" s="156"/>
      <c r="N262" s="156"/>
      <c r="O262" s="156"/>
      <c r="P262" s="156"/>
      <c r="Q262" s="156"/>
      <c r="R262" s="156"/>
      <c r="S262" s="156"/>
      <c r="T262" s="157">
        <v>1</v>
      </c>
      <c r="U262" s="157"/>
    </row>
    <row r="263" spans="1:24">
      <c r="A263" s="39" t="str">
        <f>IF($V268=0," ",VLOOKUP($V268,単価データ!$A$1:$AH$10714,2,FALSE))</f>
        <v xml:space="preserve"> </v>
      </c>
      <c r="B263" s="155" t="s">
        <v>91</v>
      </c>
      <c r="C263" s="155"/>
      <c r="D263" s="155"/>
      <c r="E263" s="155"/>
      <c r="F263" s="155"/>
      <c r="G263" s="155"/>
      <c r="H263" s="155"/>
      <c r="I263" s="39" t="s">
        <v>46</v>
      </c>
      <c r="J263" s="40"/>
      <c r="K263" s="39" t="s">
        <v>92</v>
      </c>
      <c r="L263" s="156"/>
      <c r="M263" s="156"/>
      <c r="N263" s="156"/>
      <c r="O263" s="156"/>
      <c r="P263" s="156"/>
      <c r="Q263" s="156"/>
      <c r="R263" s="156"/>
      <c r="S263" s="156"/>
      <c r="T263" s="157"/>
      <c r="U263" s="157"/>
    </row>
    <row r="264" spans="1:24" ht="13.5" customHeight="1">
      <c r="A264" s="38" t="s">
        <v>93</v>
      </c>
      <c r="B264" s="158" t="s">
        <v>94</v>
      </c>
      <c r="C264" s="158"/>
      <c r="D264" s="158"/>
      <c r="E264" s="158"/>
      <c r="F264" s="158"/>
      <c r="G264" s="158"/>
      <c r="H264" s="158"/>
      <c r="I264" s="158"/>
      <c r="J264" s="158"/>
      <c r="K264" s="158"/>
      <c r="L264" s="158"/>
      <c r="M264" s="158"/>
      <c r="N264" s="158"/>
      <c r="O264" s="158"/>
      <c r="P264" s="158"/>
      <c r="Q264" s="158"/>
      <c r="R264" s="158"/>
      <c r="S264" s="158"/>
      <c r="T264" s="159" t="s">
        <v>95</v>
      </c>
      <c r="U264" s="160">
        <f>IF(T262=2,J262,IF(J262&gt;S266,0,J262))</f>
        <v>0</v>
      </c>
      <c r="V264" s="161" t="s">
        <v>96</v>
      </c>
    </row>
    <row r="265" spans="1:24" ht="27.75" customHeight="1">
      <c r="A265" s="42" t="str">
        <f>IF($V268=0," ",VLOOKUP($V268,単価データ!$A$1:$AH$10714,3,FALSE))</f>
        <v xml:space="preserve"> </v>
      </c>
      <c r="B265" s="43" t="s">
        <v>97</v>
      </c>
      <c r="C265" s="43" t="s">
        <v>98</v>
      </c>
      <c r="D265" s="43" t="s">
        <v>99</v>
      </c>
      <c r="E265" s="43" t="s">
        <v>100</v>
      </c>
      <c r="F265" s="43" t="s">
        <v>101</v>
      </c>
      <c r="G265" s="43" t="s">
        <v>102</v>
      </c>
      <c r="H265" s="43" t="s">
        <v>103</v>
      </c>
      <c r="I265" s="43" t="s">
        <v>104</v>
      </c>
      <c r="J265" s="43" t="s">
        <v>105</v>
      </c>
      <c r="K265" s="43" t="s">
        <v>106</v>
      </c>
      <c r="L265" s="43" t="s">
        <v>107</v>
      </c>
      <c r="M265" s="43" t="s">
        <v>108</v>
      </c>
      <c r="N265" s="43" t="s">
        <v>97</v>
      </c>
      <c r="O265" s="43" t="s">
        <v>98</v>
      </c>
      <c r="P265" s="43" t="s">
        <v>99</v>
      </c>
      <c r="Q265" s="43" t="s">
        <v>100</v>
      </c>
      <c r="R265" s="43" t="s">
        <v>101</v>
      </c>
      <c r="S265" s="44" t="s">
        <v>109</v>
      </c>
      <c r="T265" s="159"/>
      <c r="U265" s="160"/>
      <c r="V265" s="161"/>
    </row>
    <row r="266" spans="1:24" ht="28.5" customHeight="1">
      <c r="A266" s="45" t="s">
        <v>124</v>
      </c>
      <c r="B266" s="40"/>
      <c r="C266" s="40"/>
      <c r="D266" s="40"/>
      <c r="E266" s="40"/>
      <c r="F266" s="40"/>
      <c r="G266" s="40"/>
      <c r="H266" s="40"/>
      <c r="I266" s="40"/>
      <c r="J266" s="40"/>
      <c r="K266" s="40"/>
      <c r="L266" s="40"/>
      <c r="M266" s="40"/>
      <c r="N266" s="40"/>
      <c r="O266" s="40"/>
      <c r="P266" s="40"/>
      <c r="Q266" s="40"/>
      <c r="R266" s="40"/>
      <c r="S266" s="46">
        <f>SUM(B266:R266)</f>
        <v>0</v>
      </c>
      <c r="T266" s="162" t="s">
        <v>111</v>
      </c>
      <c r="U266" s="162"/>
      <c r="V266" s="47"/>
    </row>
    <row r="267" spans="1:24" ht="24" customHeight="1">
      <c r="A267" s="45" t="s">
        <v>125</v>
      </c>
      <c r="B267" s="40"/>
      <c r="C267" s="40"/>
      <c r="D267" s="40"/>
      <c r="E267" s="40"/>
      <c r="F267" s="40"/>
      <c r="G267" s="40"/>
      <c r="H267" s="40"/>
      <c r="I267" s="40"/>
      <c r="J267" s="40"/>
      <c r="K267" s="40"/>
      <c r="L267" s="40"/>
      <c r="M267" s="40"/>
      <c r="N267" s="40"/>
      <c r="O267" s="40"/>
      <c r="P267" s="40"/>
      <c r="Q267" s="40"/>
      <c r="R267" s="40"/>
      <c r="S267" s="46"/>
      <c r="T267" s="163">
        <f>U264*J263</f>
        <v>0</v>
      </c>
      <c r="U267" s="163"/>
      <c r="V267" s="48"/>
    </row>
    <row r="268" spans="1:24" ht="24" customHeight="1">
      <c r="A268" s="45" t="s">
        <v>126</v>
      </c>
      <c r="B268" s="40"/>
      <c r="C268" s="40"/>
      <c r="D268" s="40"/>
      <c r="E268" s="40"/>
      <c r="F268" s="40"/>
      <c r="G268" s="40"/>
      <c r="H268" s="40"/>
      <c r="I268" s="40"/>
      <c r="J268" s="40"/>
      <c r="K268" s="40"/>
      <c r="L268" s="40"/>
      <c r="M268" s="40"/>
      <c r="N268" s="40"/>
      <c r="O268" s="40"/>
      <c r="P268" s="40"/>
      <c r="Q268" s="40"/>
      <c r="R268" s="40"/>
      <c r="S268" s="49" t="str">
        <f>IF(T262=1,"　",IF(V268=0,0,IF(LEN(ROUND(SUM($B268:$R268)/COUNTIF($B268:$R268,"&gt;0"),0))&lt;4,ROUND(SUM($B268:$R268)/COUNTIF($B268:$R268,"&gt;0"),0),ROUND(SUM($B268:$R268)/COUNTIF($B268:$R268,"&gt;0"),-(LEN(ROUND(SUM($B268:$R268)/COUNTIF($B268:$R268,"&gt;0"),0))-3)))))</f>
        <v>　</v>
      </c>
      <c r="T268" s="164" t="s">
        <v>114</v>
      </c>
      <c r="U268" s="164"/>
      <c r="V268" s="50"/>
      <c r="X268" s="51"/>
    </row>
    <row r="269" spans="1:24" ht="25.5">
      <c r="A269" s="45" t="s">
        <v>115</v>
      </c>
      <c r="B269" s="46">
        <f t="shared" ref="B269:R269" si="46">B266*B267</f>
        <v>0</v>
      </c>
      <c r="C269" s="46">
        <f t="shared" si="46"/>
        <v>0</v>
      </c>
      <c r="D269" s="46">
        <f t="shared" si="46"/>
        <v>0</v>
      </c>
      <c r="E269" s="46">
        <f t="shared" si="46"/>
        <v>0</v>
      </c>
      <c r="F269" s="46">
        <f t="shared" si="46"/>
        <v>0</v>
      </c>
      <c r="G269" s="46">
        <f t="shared" si="46"/>
        <v>0</v>
      </c>
      <c r="H269" s="46">
        <f t="shared" si="46"/>
        <v>0</v>
      </c>
      <c r="I269" s="46">
        <f t="shared" si="46"/>
        <v>0</v>
      </c>
      <c r="J269" s="46">
        <f t="shared" si="46"/>
        <v>0</v>
      </c>
      <c r="K269" s="46">
        <f t="shared" si="46"/>
        <v>0</v>
      </c>
      <c r="L269" s="46">
        <f t="shared" si="46"/>
        <v>0</v>
      </c>
      <c r="M269" s="46">
        <f t="shared" si="46"/>
        <v>0</v>
      </c>
      <c r="N269" s="46">
        <f t="shared" si="46"/>
        <v>0</v>
      </c>
      <c r="O269" s="46">
        <f t="shared" si="46"/>
        <v>0</v>
      </c>
      <c r="P269" s="46">
        <f t="shared" si="46"/>
        <v>0</v>
      </c>
      <c r="Q269" s="46">
        <f t="shared" si="46"/>
        <v>0</v>
      </c>
      <c r="R269" s="46">
        <f t="shared" si="46"/>
        <v>0</v>
      </c>
      <c r="S269" s="46">
        <f>SUM(B269:R269)</f>
        <v>0</v>
      </c>
      <c r="T269" s="164">
        <f>IF(U264=0,0,IF(J262=S266,S269,ROUNDDOWN((J262/S266)*S269,0)))</f>
        <v>0</v>
      </c>
      <c r="U269" s="164"/>
      <c r="V269" s="47"/>
    </row>
    <row r="270" spans="1:24" ht="25.5">
      <c r="A270" s="52" t="s">
        <v>116</v>
      </c>
      <c r="B270" s="53">
        <f t="shared" ref="B270:R270" si="47">IF($T262=2,0,B266*B268)</f>
        <v>0</v>
      </c>
      <c r="C270" s="53">
        <f t="shared" si="47"/>
        <v>0</v>
      </c>
      <c r="D270" s="53">
        <f t="shared" si="47"/>
        <v>0</v>
      </c>
      <c r="E270" s="53">
        <f t="shared" si="47"/>
        <v>0</v>
      </c>
      <c r="F270" s="53">
        <f t="shared" si="47"/>
        <v>0</v>
      </c>
      <c r="G270" s="53">
        <f t="shared" si="47"/>
        <v>0</v>
      </c>
      <c r="H270" s="53">
        <f t="shared" si="47"/>
        <v>0</v>
      </c>
      <c r="I270" s="53">
        <f t="shared" si="47"/>
        <v>0</v>
      </c>
      <c r="J270" s="53">
        <f t="shared" si="47"/>
        <v>0</v>
      </c>
      <c r="K270" s="53">
        <f t="shared" si="47"/>
        <v>0</v>
      </c>
      <c r="L270" s="53">
        <f t="shared" si="47"/>
        <v>0</v>
      </c>
      <c r="M270" s="53">
        <f t="shared" si="47"/>
        <v>0</v>
      </c>
      <c r="N270" s="53">
        <f t="shared" si="47"/>
        <v>0</v>
      </c>
      <c r="O270" s="53">
        <f t="shared" si="47"/>
        <v>0</v>
      </c>
      <c r="P270" s="53">
        <f t="shared" si="47"/>
        <v>0</v>
      </c>
      <c r="Q270" s="53">
        <f t="shared" si="47"/>
        <v>0</v>
      </c>
      <c r="R270" s="53">
        <f t="shared" si="47"/>
        <v>0</v>
      </c>
      <c r="S270" s="53">
        <f>IF($T262=2,0,SUM(B270:R270))</f>
        <v>0</v>
      </c>
      <c r="T270" s="162" t="str">
        <f>IF(T262=1,"スライド単価p'×対象数量","平均単価×対象数量")</f>
        <v>スライド単価p'×対象数量</v>
      </c>
      <c r="U270" s="162"/>
      <c r="V270" s="47"/>
    </row>
    <row r="271" spans="1:24" ht="26.25" customHeight="1">
      <c r="A271" s="54" t="s">
        <v>117</v>
      </c>
      <c r="B271" s="165" t="str">
        <f>IF(T262=1,"ｐ’＝Σ（搬入数量×実勢価格）÷搬入数量＝","  ")</f>
        <v>ｐ’＝Σ（搬入数量×実勢価格）÷搬入数量＝</v>
      </c>
      <c r="C271" s="165"/>
      <c r="D271" s="165"/>
      <c r="E271" s="165"/>
      <c r="F271" s="165"/>
      <c r="G271" s="165"/>
      <c r="H271" s="165"/>
      <c r="I271" s="55">
        <f>IF(T262=1,S270,"  ")</f>
        <v>0</v>
      </c>
      <c r="J271" s="56" t="str">
        <f>IF(T262=1,"÷","  ")</f>
        <v>÷</v>
      </c>
      <c r="K271" s="55">
        <f>IF(T262=1,S266,"  ")</f>
        <v>0</v>
      </c>
      <c r="L271" s="56" t="str">
        <f>IF(T262=1,"＝","  ")</f>
        <v>＝</v>
      </c>
      <c r="M271" s="55"/>
      <c r="N271" s="56"/>
      <c r="O271" s="57">
        <f>IF(T262=2,"  ",IF(K271=0,0,I271/K271))</f>
        <v>0</v>
      </c>
      <c r="P271" s="57"/>
      <c r="Q271" s="58"/>
      <c r="R271" s="59" t="s">
        <v>61</v>
      </c>
      <c r="S271" s="60">
        <f>IF(T262=2,"  ",IF(LEN(ROUND(O271,0))&lt;4,ROUND(O271,0),ROUND(O271,-(LEN(ROUND(O271,0))-3))))</f>
        <v>0</v>
      </c>
      <c r="T271" s="164">
        <f>IF(T262=1,U264*S271,S268*U264)</f>
        <v>0</v>
      </c>
      <c r="U271" s="164"/>
      <c r="V271" s="47"/>
    </row>
    <row r="273" spans="1:24" ht="13.5" customHeight="1">
      <c r="A273" s="38" t="s">
        <v>149</v>
      </c>
      <c r="B273" s="155" t="s">
        <v>123</v>
      </c>
      <c r="C273" s="155"/>
      <c r="D273" s="155"/>
      <c r="E273" s="155"/>
      <c r="F273" s="155"/>
      <c r="G273" s="155"/>
      <c r="H273" s="155"/>
      <c r="I273" s="39" t="s">
        <v>46</v>
      </c>
      <c r="J273" s="40"/>
      <c r="K273" s="39" t="str">
        <f>IF($V279=0," ",VLOOKUP($V279,単価データ!$A$1:$AH$10714,4,FALSE))</f>
        <v xml:space="preserve"> </v>
      </c>
      <c r="L273" s="156" t="s">
        <v>90</v>
      </c>
      <c r="M273" s="156"/>
      <c r="N273" s="156"/>
      <c r="O273" s="156"/>
      <c r="P273" s="156"/>
      <c r="Q273" s="156"/>
      <c r="R273" s="156"/>
      <c r="S273" s="156"/>
      <c r="T273" s="157">
        <v>1</v>
      </c>
      <c r="U273" s="157"/>
    </row>
    <row r="274" spans="1:24">
      <c r="A274" s="39" t="str">
        <f>IF($V279=0," ",VLOOKUP($V279,単価データ!$A$1:$AH$10714,2,FALSE))</f>
        <v xml:space="preserve"> </v>
      </c>
      <c r="B274" s="155" t="s">
        <v>91</v>
      </c>
      <c r="C274" s="155"/>
      <c r="D274" s="155"/>
      <c r="E274" s="155"/>
      <c r="F274" s="155"/>
      <c r="G274" s="155"/>
      <c r="H274" s="155"/>
      <c r="I274" s="39" t="s">
        <v>46</v>
      </c>
      <c r="J274" s="40"/>
      <c r="K274" s="39" t="s">
        <v>92</v>
      </c>
      <c r="L274" s="156"/>
      <c r="M274" s="156"/>
      <c r="N274" s="156"/>
      <c r="O274" s="156"/>
      <c r="P274" s="156"/>
      <c r="Q274" s="156"/>
      <c r="R274" s="156"/>
      <c r="S274" s="156"/>
      <c r="T274" s="157"/>
      <c r="U274" s="157"/>
    </row>
    <row r="275" spans="1:24" ht="13.5" customHeight="1">
      <c r="A275" s="38" t="s">
        <v>93</v>
      </c>
      <c r="B275" s="158" t="s">
        <v>94</v>
      </c>
      <c r="C275" s="158"/>
      <c r="D275" s="158"/>
      <c r="E275" s="158"/>
      <c r="F275" s="158"/>
      <c r="G275" s="158"/>
      <c r="H275" s="158"/>
      <c r="I275" s="158"/>
      <c r="J275" s="158"/>
      <c r="K275" s="158"/>
      <c r="L275" s="158"/>
      <c r="M275" s="158"/>
      <c r="N275" s="158"/>
      <c r="O275" s="158"/>
      <c r="P275" s="158"/>
      <c r="Q275" s="158"/>
      <c r="R275" s="158"/>
      <c r="S275" s="158"/>
      <c r="T275" s="159" t="s">
        <v>95</v>
      </c>
      <c r="U275" s="160">
        <f>IF(T273=2,J273,IF(J273&gt;S277,0,J273))</f>
        <v>0</v>
      </c>
      <c r="V275" s="161" t="s">
        <v>96</v>
      </c>
    </row>
    <row r="276" spans="1:24" ht="27.75" customHeight="1">
      <c r="A276" s="42" t="str">
        <f>IF($V279=0," ",VLOOKUP($V279,単価データ!$A$1:$AH$10714,3,FALSE))</f>
        <v xml:space="preserve"> </v>
      </c>
      <c r="B276" s="43" t="s">
        <v>97</v>
      </c>
      <c r="C276" s="43" t="s">
        <v>98</v>
      </c>
      <c r="D276" s="43" t="s">
        <v>99</v>
      </c>
      <c r="E276" s="43" t="s">
        <v>100</v>
      </c>
      <c r="F276" s="43" t="s">
        <v>101</v>
      </c>
      <c r="G276" s="43" t="s">
        <v>102</v>
      </c>
      <c r="H276" s="43" t="s">
        <v>103</v>
      </c>
      <c r="I276" s="43" t="s">
        <v>104</v>
      </c>
      <c r="J276" s="43" t="s">
        <v>105</v>
      </c>
      <c r="K276" s="43" t="s">
        <v>106</v>
      </c>
      <c r="L276" s="43" t="s">
        <v>107</v>
      </c>
      <c r="M276" s="43" t="s">
        <v>108</v>
      </c>
      <c r="N276" s="43" t="s">
        <v>97</v>
      </c>
      <c r="O276" s="43" t="s">
        <v>98</v>
      </c>
      <c r="P276" s="43" t="s">
        <v>99</v>
      </c>
      <c r="Q276" s="43" t="s">
        <v>100</v>
      </c>
      <c r="R276" s="43" t="s">
        <v>101</v>
      </c>
      <c r="S276" s="44" t="s">
        <v>109</v>
      </c>
      <c r="T276" s="159"/>
      <c r="U276" s="160"/>
      <c r="V276" s="161"/>
    </row>
    <row r="277" spans="1:24" ht="28.5" customHeight="1">
      <c r="A277" s="45" t="s">
        <v>124</v>
      </c>
      <c r="B277" s="40"/>
      <c r="C277" s="40"/>
      <c r="D277" s="40"/>
      <c r="E277" s="40"/>
      <c r="F277" s="40"/>
      <c r="G277" s="40"/>
      <c r="H277" s="40"/>
      <c r="I277" s="40"/>
      <c r="J277" s="40"/>
      <c r="K277" s="40"/>
      <c r="L277" s="40"/>
      <c r="M277" s="40"/>
      <c r="N277" s="40"/>
      <c r="O277" s="40"/>
      <c r="P277" s="40"/>
      <c r="Q277" s="40"/>
      <c r="R277" s="40"/>
      <c r="S277" s="46">
        <f>SUM(B277:R277)</f>
        <v>0</v>
      </c>
      <c r="T277" s="162" t="s">
        <v>111</v>
      </c>
      <c r="U277" s="162"/>
      <c r="V277" s="47"/>
    </row>
    <row r="278" spans="1:24" ht="24" customHeight="1">
      <c r="A278" s="45" t="s">
        <v>125</v>
      </c>
      <c r="B278" s="40"/>
      <c r="C278" s="40"/>
      <c r="D278" s="40"/>
      <c r="E278" s="40"/>
      <c r="F278" s="40"/>
      <c r="G278" s="40"/>
      <c r="H278" s="40"/>
      <c r="I278" s="40"/>
      <c r="J278" s="40"/>
      <c r="K278" s="40"/>
      <c r="L278" s="40"/>
      <c r="M278" s="40"/>
      <c r="N278" s="40"/>
      <c r="O278" s="40"/>
      <c r="P278" s="40"/>
      <c r="Q278" s="40"/>
      <c r="R278" s="40"/>
      <c r="S278" s="46"/>
      <c r="T278" s="163">
        <f>U275*J274</f>
        <v>0</v>
      </c>
      <c r="U278" s="163"/>
      <c r="V278" s="48"/>
    </row>
    <row r="279" spans="1:24" ht="24" customHeight="1">
      <c r="A279" s="45" t="s">
        <v>126</v>
      </c>
      <c r="B279" s="40"/>
      <c r="C279" s="40"/>
      <c r="D279" s="40"/>
      <c r="E279" s="40"/>
      <c r="F279" s="40"/>
      <c r="G279" s="40"/>
      <c r="H279" s="40"/>
      <c r="I279" s="40"/>
      <c r="J279" s="40"/>
      <c r="K279" s="40"/>
      <c r="L279" s="40"/>
      <c r="M279" s="40"/>
      <c r="N279" s="40"/>
      <c r="O279" s="40"/>
      <c r="P279" s="40"/>
      <c r="Q279" s="40"/>
      <c r="R279" s="40"/>
      <c r="S279" s="49" t="str">
        <f>IF(T273=1,"　",IF(V279=0,0,IF(LEN(ROUND(SUM($B279:$R279)/COUNTIF($B279:$R279,"&gt;0"),0))&lt;4,ROUND(SUM($B279:$R279)/COUNTIF($B279:$R279,"&gt;0"),0),ROUND(SUM($B279:$R279)/COUNTIF($B279:$R279,"&gt;0"),-(LEN(ROUND(SUM($B279:$R279)/COUNTIF($B279:$R279,"&gt;0"),0))-3)))))</f>
        <v>　</v>
      </c>
      <c r="T279" s="164" t="s">
        <v>114</v>
      </c>
      <c r="U279" s="164"/>
      <c r="V279" s="50"/>
      <c r="X279" s="51"/>
    </row>
    <row r="280" spans="1:24" ht="25.5">
      <c r="A280" s="45" t="s">
        <v>115</v>
      </c>
      <c r="B280" s="46">
        <f t="shared" ref="B280:R280" si="48">B277*B278</f>
        <v>0</v>
      </c>
      <c r="C280" s="46">
        <f t="shared" si="48"/>
        <v>0</v>
      </c>
      <c r="D280" s="46">
        <f t="shared" si="48"/>
        <v>0</v>
      </c>
      <c r="E280" s="46">
        <f t="shared" si="48"/>
        <v>0</v>
      </c>
      <c r="F280" s="46">
        <f t="shared" si="48"/>
        <v>0</v>
      </c>
      <c r="G280" s="46">
        <f t="shared" si="48"/>
        <v>0</v>
      </c>
      <c r="H280" s="46">
        <f t="shared" si="48"/>
        <v>0</v>
      </c>
      <c r="I280" s="46">
        <f t="shared" si="48"/>
        <v>0</v>
      </c>
      <c r="J280" s="46">
        <f t="shared" si="48"/>
        <v>0</v>
      </c>
      <c r="K280" s="46">
        <f t="shared" si="48"/>
        <v>0</v>
      </c>
      <c r="L280" s="46">
        <f t="shared" si="48"/>
        <v>0</v>
      </c>
      <c r="M280" s="46">
        <f t="shared" si="48"/>
        <v>0</v>
      </c>
      <c r="N280" s="46">
        <f t="shared" si="48"/>
        <v>0</v>
      </c>
      <c r="O280" s="46">
        <f t="shared" si="48"/>
        <v>0</v>
      </c>
      <c r="P280" s="46">
        <f t="shared" si="48"/>
        <v>0</v>
      </c>
      <c r="Q280" s="46">
        <f t="shared" si="48"/>
        <v>0</v>
      </c>
      <c r="R280" s="46">
        <f t="shared" si="48"/>
        <v>0</v>
      </c>
      <c r="S280" s="46">
        <f>SUM(B280:R280)</f>
        <v>0</v>
      </c>
      <c r="T280" s="164">
        <f>IF(U275=0,0,IF(J273=S277,S280,ROUNDDOWN((J273/S277)*S280,0)))</f>
        <v>0</v>
      </c>
      <c r="U280" s="164"/>
      <c r="V280" s="47"/>
    </row>
    <row r="281" spans="1:24" ht="25.5">
      <c r="A281" s="52" t="s">
        <v>116</v>
      </c>
      <c r="B281" s="53">
        <f t="shared" ref="B281:R281" si="49">IF($T273=2,0,B277*B279)</f>
        <v>0</v>
      </c>
      <c r="C281" s="53">
        <f t="shared" si="49"/>
        <v>0</v>
      </c>
      <c r="D281" s="53">
        <f t="shared" si="49"/>
        <v>0</v>
      </c>
      <c r="E281" s="53">
        <f t="shared" si="49"/>
        <v>0</v>
      </c>
      <c r="F281" s="53">
        <f t="shared" si="49"/>
        <v>0</v>
      </c>
      <c r="G281" s="53">
        <f t="shared" si="49"/>
        <v>0</v>
      </c>
      <c r="H281" s="53">
        <f t="shared" si="49"/>
        <v>0</v>
      </c>
      <c r="I281" s="53">
        <f t="shared" si="49"/>
        <v>0</v>
      </c>
      <c r="J281" s="53">
        <f t="shared" si="49"/>
        <v>0</v>
      </c>
      <c r="K281" s="53">
        <f t="shared" si="49"/>
        <v>0</v>
      </c>
      <c r="L281" s="53">
        <f t="shared" si="49"/>
        <v>0</v>
      </c>
      <c r="M281" s="53">
        <f t="shared" si="49"/>
        <v>0</v>
      </c>
      <c r="N281" s="53">
        <f t="shared" si="49"/>
        <v>0</v>
      </c>
      <c r="O281" s="53">
        <f t="shared" si="49"/>
        <v>0</v>
      </c>
      <c r="P281" s="53">
        <f t="shared" si="49"/>
        <v>0</v>
      </c>
      <c r="Q281" s="53">
        <f t="shared" si="49"/>
        <v>0</v>
      </c>
      <c r="R281" s="53">
        <f t="shared" si="49"/>
        <v>0</v>
      </c>
      <c r="S281" s="53">
        <f>IF($T273=2,0,SUM(B281:R281))</f>
        <v>0</v>
      </c>
      <c r="T281" s="162" t="str">
        <f>IF(T273=1,"スライド単価p'×対象数量","平均単価×対象数量")</f>
        <v>スライド単価p'×対象数量</v>
      </c>
      <c r="U281" s="162"/>
      <c r="V281" s="47"/>
    </row>
    <row r="282" spans="1:24" ht="26.25" customHeight="1">
      <c r="A282" s="54" t="s">
        <v>117</v>
      </c>
      <c r="B282" s="165" t="str">
        <f>IF(T273=1,"ｐ’＝Σ（搬入数量×実勢価格）÷搬入数量＝","  ")</f>
        <v>ｐ’＝Σ（搬入数量×実勢価格）÷搬入数量＝</v>
      </c>
      <c r="C282" s="165"/>
      <c r="D282" s="165"/>
      <c r="E282" s="165"/>
      <c r="F282" s="165"/>
      <c r="G282" s="165"/>
      <c r="H282" s="165"/>
      <c r="I282" s="55">
        <f>IF(T273=1,S281,"  ")</f>
        <v>0</v>
      </c>
      <c r="J282" s="56" t="str">
        <f>IF(T273=1,"÷","  ")</f>
        <v>÷</v>
      </c>
      <c r="K282" s="55">
        <f>IF(T273=1,S277,"  ")</f>
        <v>0</v>
      </c>
      <c r="L282" s="56" t="str">
        <f>IF(T273=1,"＝","  ")</f>
        <v>＝</v>
      </c>
      <c r="M282" s="55"/>
      <c r="N282" s="56"/>
      <c r="O282" s="57">
        <f>IF(T273=2,"  ",IF(K282=0,0,I282/K282))</f>
        <v>0</v>
      </c>
      <c r="P282" s="57"/>
      <c r="Q282" s="58"/>
      <c r="R282" s="59" t="s">
        <v>61</v>
      </c>
      <c r="S282" s="60">
        <f>IF(T273=2,"  ",IF(LEN(ROUND(O282,0))&lt;4,ROUND(O282,0),ROUND(O282,-(LEN(ROUND(O282,0))-3))))</f>
        <v>0</v>
      </c>
      <c r="T282" s="164">
        <f>IF(T273=1,U275*S282,S279*U275)</f>
        <v>0</v>
      </c>
      <c r="U282" s="164"/>
      <c r="V282" s="47"/>
    </row>
    <row r="284" spans="1:24" ht="13.5" customHeight="1">
      <c r="A284" s="38" t="s">
        <v>150</v>
      </c>
      <c r="B284" s="155" t="s">
        <v>123</v>
      </c>
      <c r="C284" s="155"/>
      <c r="D284" s="155"/>
      <c r="E284" s="155"/>
      <c r="F284" s="155"/>
      <c r="G284" s="155"/>
      <c r="H284" s="155"/>
      <c r="I284" s="39" t="s">
        <v>46</v>
      </c>
      <c r="J284" s="40"/>
      <c r="K284" s="39" t="str">
        <f>IF($V290=0," ",VLOOKUP($V290,単価データ!$A$1:$AH$10714,4,FALSE))</f>
        <v xml:space="preserve"> </v>
      </c>
      <c r="L284" s="156" t="s">
        <v>90</v>
      </c>
      <c r="M284" s="156"/>
      <c r="N284" s="156"/>
      <c r="O284" s="156"/>
      <c r="P284" s="156"/>
      <c r="Q284" s="156"/>
      <c r="R284" s="156"/>
      <c r="S284" s="156"/>
      <c r="T284" s="157">
        <v>1</v>
      </c>
      <c r="U284" s="157"/>
    </row>
    <row r="285" spans="1:24">
      <c r="A285" s="39" t="str">
        <f>IF($V290=0," ",VLOOKUP($V290,単価データ!$A$1:$AH$10714,2,FALSE))</f>
        <v xml:space="preserve"> </v>
      </c>
      <c r="B285" s="155" t="s">
        <v>91</v>
      </c>
      <c r="C285" s="155"/>
      <c r="D285" s="155"/>
      <c r="E285" s="155"/>
      <c r="F285" s="155"/>
      <c r="G285" s="155"/>
      <c r="H285" s="155"/>
      <c r="I285" s="39" t="s">
        <v>46</v>
      </c>
      <c r="J285" s="40"/>
      <c r="K285" s="39" t="s">
        <v>92</v>
      </c>
      <c r="L285" s="156"/>
      <c r="M285" s="156"/>
      <c r="N285" s="156"/>
      <c r="O285" s="156"/>
      <c r="P285" s="156"/>
      <c r="Q285" s="156"/>
      <c r="R285" s="156"/>
      <c r="S285" s="156"/>
      <c r="T285" s="157"/>
      <c r="U285" s="157"/>
    </row>
    <row r="286" spans="1:24" ht="13.5" customHeight="1">
      <c r="A286" s="38" t="s">
        <v>93</v>
      </c>
      <c r="B286" s="158" t="s">
        <v>94</v>
      </c>
      <c r="C286" s="158"/>
      <c r="D286" s="158"/>
      <c r="E286" s="158"/>
      <c r="F286" s="158"/>
      <c r="G286" s="158"/>
      <c r="H286" s="158"/>
      <c r="I286" s="158"/>
      <c r="J286" s="158"/>
      <c r="K286" s="158"/>
      <c r="L286" s="158"/>
      <c r="M286" s="158"/>
      <c r="N286" s="158"/>
      <c r="O286" s="158"/>
      <c r="P286" s="158"/>
      <c r="Q286" s="158"/>
      <c r="R286" s="158"/>
      <c r="S286" s="158"/>
      <c r="T286" s="159" t="s">
        <v>95</v>
      </c>
      <c r="U286" s="160">
        <f>IF(T284=2,J284,IF(J284&gt;S288,0,J284))</f>
        <v>0</v>
      </c>
      <c r="V286" s="161" t="s">
        <v>96</v>
      </c>
    </row>
    <row r="287" spans="1:24" ht="27.75" customHeight="1">
      <c r="A287" s="42" t="str">
        <f>IF($V290=0," ",VLOOKUP($V290,単価データ!$A$1:$AH$10714,3,FALSE))</f>
        <v xml:space="preserve"> </v>
      </c>
      <c r="B287" s="43" t="s">
        <v>97</v>
      </c>
      <c r="C287" s="43" t="s">
        <v>98</v>
      </c>
      <c r="D287" s="43" t="s">
        <v>99</v>
      </c>
      <c r="E287" s="43" t="s">
        <v>100</v>
      </c>
      <c r="F287" s="43" t="s">
        <v>101</v>
      </c>
      <c r="G287" s="43" t="s">
        <v>102</v>
      </c>
      <c r="H287" s="43" t="s">
        <v>103</v>
      </c>
      <c r="I287" s="43" t="s">
        <v>104</v>
      </c>
      <c r="J287" s="43" t="s">
        <v>105</v>
      </c>
      <c r="K287" s="43" t="s">
        <v>106</v>
      </c>
      <c r="L287" s="43" t="s">
        <v>107</v>
      </c>
      <c r="M287" s="43" t="s">
        <v>108</v>
      </c>
      <c r="N287" s="43" t="s">
        <v>97</v>
      </c>
      <c r="O287" s="43" t="s">
        <v>98</v>
      </c>
      <c r="P287" s="43" t="s">
        <v>99</v>
      </c>
      <c r="Q287" s="43" t="s">
        <v>100</v>
      </c>
      <c r="R287" s="43" t="s">
        <v>101</v>
      </c>
      <c r="S287" s="44" t="s">
        <v>109</v>
      </c>
      <c r="T287" s="159"/>
      <c r="U287" s="160"/>
      <c r="V287" s="161"/>
    </row>
    <row r="288" spans="1:24" ht="28.5" customHeight="1">
      <c r="A288" s="45" t="s">
        <v>124</v>
      </c>
      <c r="B288" s="40"/>
      <c r="C288" s="40"/>
      <c r="D288" s="40"/>
      <c r="E288" s="40"/>
      <c r="F288" s="40"/>
      <c r="G288" s="40"/>
      <c r="H288" s="40"/>
      <c r="I288" s="40"/>
      <c r="J288" s="40"/>
      <c r="K288" s="40"/>
      <c r="L288" s="40"/>
      <c r="M288" s="40"/>
      <c r="N288" s="40"/>
      <c r="O288" s="40"/>
      <c r="P288" s="40"/>
      <c r="Q288" s="40"/>
      <c r="R288" s="40"/>
      <c r="S288" s="46">
        <f>SUM(B288:R288)</f>
        <v>0</v>
      </c>
      <c r="T288" s="162" t="s">
        <v>111</v>
      </c>
      <c r="U288" s="162"/>
      <c r="V288" s="47"/>
    </row>
    <row r="289" spans="1:24" ht="24" customHeight="1">
      <c r="A289" s="45" t="s">
        <v>125</v>
      </c>
      <c r="B289" s="40"/>
      <c r="C289" s="40"/>
      <c r="D289" s="40"/>
      <c r="E289" s="40"/>
      <c r="F289" s="40"/>
      <c r="G289" s="40"/>
      <c r="H289" s="40"/>
      <c r="I289" s="40"/>
      <c r="J289" s="40"/>
      <c r="K289" s="40"/>
      <c r="L289" s="40"/>
      <c r="M289" s="40"/>
      <c r="N289" s="40"/>
      <c r="O289" s="40"/>
      <c r="P289" s="40"/>
      <c r="Q289" s="40"/>
      <c r="R289" s="40"/>
      <c r="S289" s="46"/>
      <c r="T289" s="163">
        <f>U286*J285</f>
        <v>0</v>
      </c>
      <c r="U289" s="163"/>
      <c r="V289" s="48"/>
    </row>
    <row r="290" spans="1:24" ht="24" customHeight="1">
      <c r="A290" s="45" t="s">
        <v>126</v>
      </c>
      <c r="B290" s="40"/>
      <c r="C290" s="40"/>
      <c r="D290" s="40"/>
      <c r="E290" s="40"/>
      <c r="F290" s="40"/>
      <c r="G290" s="40"/>
      <c r="H290" s="40"/>
      <c r="I290" s="40"/>
      <c r="J290" s="40"/>
      <c r="K290" s="40"/>
      <c r="L290" s="40"/>
      <c r="M290" s="40"/>
      <c r="N290" s="40"/>
      <c r="O290" s="40"/>
      <c r="P290" s="40"/>
      <c r="Q290" s="40"/>
      <c r="R290" s="40"/>
      <c r="S290" s="49" t="str">
        <f>IF(T284=1,"　",IF(V290=0,0,IF(LEN(ROUND(SUM($B290:$R290)/COUNTIF($B290:$R290,"&gt;0"),0))&lt;4,ROUND(SUM($B290:$R290)/COUNTIF($B290:$R290,"&gt;0"),0),ROUND(SUM($B290:$R290)/COUNTIF($B290:$R290,"&gt;0"),-(LEN(ROUND(SUM($B290:$R290)/COUNTIF($B290:$R290,"&gt;0"),0))-3)))))</f>
        <v>　</v>
      </c>
      <c r="T290" s="164" t="s">
        <v>114</v>
      </c>
      <c r="U290" s="164"/>
      <c r="V290" s="50"/>
      <c r="X290" s="51"/>
    </row>
    <row r="291" spans="1:24" ht="25.5">
      <c r="A291" s="45" t="s">
        <v>115</v>
      </c>
      <c r="B291" s="46">
        <f t="shared" ref="B291:R291" si="50">B288*B289</f>
        <v>0</v>
      </c>
      <c r="C291" s="46">
        <f t="shared" si="50"/>
        <v>0</v>
      </c>
      <c r="D291" s="46">
        <f t="shared" si="50"/>
        <v>0</v>
      </c>
      <c r="E291" s="46">
        <f t="shared" si="50"/>
        <v>0</v>
      </c>
      <c r="F291" s="46">
        <f t="shared" si="50"/>
        <v>0</v>
      </c>
      <c r="G291" s="46">
        <f t="shared" si="50"/>
        <v>0</v>
      </c>
      <c r="H291" s="46">
        <f t="shared" si="50"/>
        <v>0</v>
      </c>
      <c r="I291" s="46">
        <f t="shared" si="50"/>
        <v>0</v>
      </c>
      <c r="J291" s="46">
        <f t="shared" si="50"/>
        <v>0</v>
      </c>
      <c r="K291" s="46">
        <f t="shared" si="50"/>
        <v>0</v>
      </c>
      <c r="L291" s="46">
        <f t="shared" si="50"/>
        <v>0</v>
      </c>
      <c r="M291" s="46">
        <f t="shared" si="50"/>
        <v>0</v>
      </c>
      <c r="N291" s="46">
        <f t="shared" si="50"/>
        <v>0</v>
      </c>
      <c r="O291" s="46">
        <f t="shared" si="50"/>
        <v>0</v>
      </c>
      <c r="P291" s="46">
        <f t="shared" si="50"/>
        <v>0</v>
      </c>
      <c r="Q291" s="46">
        <f t="shared" si="50"/>
        <v>0</v>
      </c>
      <c r="R291" s="46">
        <f t="shared" si="50"/>
        <v>0</v>
      </c>
      <c r="S291" s="46">
        <f>SUM(B291:R291)</f>
        <v>0</v>
      </c>
      <c r="T291" s="164">
        <f>IF(U286=0,0,IF(J284=S288,S291,ROUNDDOWN((J284/S288)*S291,0)))</f>
        <v>0</v>
      </c>
      <c r="U291" s="164"/>
      <c r="V291" s="47"/>
    </row>
    <row r="292" spans="1:24" ht="25.5">
      <c r="A292" s="52" t="s">
        <v>116</v>
      </c>
      <c r="B292" s="53">
        <f t="shared" ref="B292:R292" si="51">IF($T284=2,0,B288*B290)</f>
        <v>0</v>
      </c>
      <c r="C292" s="53">
        <f t="shared" si="51"/>
        <v>0</v>
      </c>
      <c r="D292" s="53">
        <f t="shared" si="51"/>
        <v>0</v>
      </c>
      <c r="E292" s="53">
        <f t="shared" si="51"/>
        <v>0</v>
      </c>
      <c r="F292" s="53">
        <f t="shared" si="51"/>
        <v>0</v>
      </c>
      <c r="G292" s="53">
        <f t="shared" si="51"/>
        <v>0</v>
      </c>
      <c r="H292" s="53">
        <f t="shared" si="51"/>
        <v>0</v>
      </c>
      <c r="I292" s="53">
        <f t="shared" si="51"/>
        <v>0</v>
      </c>
      <c r="J292" s="53">
        <f t="shared" si="51"/>
        <v>0</v>
      </c>
      <c r="K292" s="53">
        <f t="shared" si="51"/>
        <v>0</v>
      </c>
      <c r="L292" s="53">
        <f t="shared" si="51"/>
        <v>0</v>
      </c>
      <c r="M292" s="53">
        <f t="shared" si="51"/>
        <v>0</v>
      </c>
      <c r="N292" s="53">
        <f t="shared" si="51"/>
        <v>0</v>
      </c>
      <c r="O292" s="53">
        <f t="shared" si="51"/>
        <v>0</v>
      </c>
      <c r="P292" s="53">
        <f t="shared" si="51"/>
        <v>0</v>
      </c>
      <c r="Q292" s="53">
        <f t="shared" si="51"/>
        <v>0</v>
      </c>
      <c r="R292" s="53">
        <f t="shared" si="51"/>
        <v>0</v>
      </c>
      <c r="S292" s="53">
        <f>IF($T284=2,0,SUM(B292:R292))</f>
        <v>0</v>
      </c>
      <c r="T292" s="162" t="str">
        <f>IF(T284=1,"スライド単価p'×対象数量","平均単価×対象数量")</f>
        <v>スライド単価p'×対象数量</v>
      </c>
      <c r="U292" s="162"/>
      <c r="V292" s="47"/>
    </row>
    <row r="293" spans="1:24" ht="26.25" customHeight="1">
      <c r="A293" s="54" t="s">
        <v>117</v>
      </c>
      <c r="B293" s="165" t="str">
        <f>IF(T284=1,"ｐ’＝Σ（搬入数量×実勢価格）÷搬入数量＝","  ")</f>
        <v>ｐ’＝Σ（搬入数量×実勢価格）÷搬入数量＝</v>
      </c>
      <c r="C293" s="165"/>
      <c r="D293" s="165"/>
      <c r="E293" s="165"/>
      <c r="F293" s="165"/>
      <c r="G293" s="165"/>
      <c r="H293" s="165"/>
      <c r="I293" s="55">
        <f>IF(T284=1,S292,"  ")</f>
        <v>0</v>
      </c>
      <c r="J293" s="56" t="str">
        <f>IF(T284=1,"÷","  ")</f>
        <v>÷</v>
      </c>
      <c r="K293" s="55">
        <f>IF(T284=1,S288,"  ")</f>
        <v>0</v>
      </c>
      <c r="L293" s="56" t="str">
        <f>IF(T284=1,"＝","  ")</f>
        <v>＝</v>
      </c>
      <c r="M293" s="55"/>
      <c r="N293" s="56"/>
      <c r="O293" s="57">
        <f>IF(T284=2,"  ",IF(K293=0,0,I293/K293))</f>
        <v>0</v>
      </c>
      <c r="P293" s="57"/>
      <c r="Q293" s="58"/>
      <c r="R293" s="59" t="s">
        <v>61</v>
      </c>
      <c r="S293" s="60">
        <f>IF(T284=2,"  ",IF(LEN(ROUND(O293,0))&lt;4,ROUND(O293,0),ROUND(O293,-(LEN(ROUND(O293,0))-3))))</f>
        <v>0</v>
      </c>
      <c r="T293" s="164">
        <f>IF(T284=1,U286*S293,S290*U286)</f>
        <v>0</v>
      </c>
      <c r="U293" s="164"/>
      <c r="V293" s="47"/>
    </row>
    <row r="295" spans="1:24" ht="13.5" customHeight="1">
      <c r="A295" s="38" t="s">
        <v>151</v>
      </c>
      <c r="B295" s="155" t="s">
        <v>123</v>
      </c>
      <c r="C295" s="155"/>
      <c r="D295" s="155"/>
      <c r="E295" s="155"/>
      <c r="F295" s="155"/>
      <c r="G295" s="155"/>
      <c r="H295" s="155"/>
      <c r="I295" s="39" t="s">
        <v>46</v>
      </c>
      <c r="J295" s="40"/>
      <c r="K295" s="39" t="str">
        <f>IF($V301=0," ",VLOOKUP($V301,単価データ!$A$1:$AH$10714,4,FALSE))</f>
        <v xml:space="preserve"> </v>
      </c>
      <c r="L295" s="156" t="s">
        <v>90</v>
      </c>
      <c r="M295" s="156"/>
      <c r="N295" s="156"/>
      <c r="O295" s="156"/>
      <c r="P295" s="156"/>
      <c r="Q295" s="156"/>
      <c r="R295" s="156"/>
      <c r="S295" s="156"/>
      <c r="T295" s="157">
        <v>1</v>
      </c>
      <c r="U295" s="157"/>
    </row>
    <row r="296" spans="1:24">
      <c r="A296" s="39" t="str">
        <f>IF($V301=0," ",VLOOKUP($V301,単価データ!$A$1:$AH$10714,2,FALSE))</f>
        <v xml:space="preserve"> </v>
      </c>
      <c r="B296" s="155" t="s">
        <v>91</v>
      </c>
      <c r="C296" s="155"/>
      <c r="D296" s="155"/>
      <c r="E296" s="155"/>
      <c r="F296" s="155"/>
      <c r="G296" s="155"/>
      <c r="H296" s="155"/>
      <c r="I296" s="39" t="s">
        <v>46</v>
      </c>
      <c r="J296" s="40"/>
      <c r="K296" s="39" t="s">
        <v>92</v>
      </c>
      <c r="L296" s="156"/>
      <c r="M296" s="156"/>
      <c r="N296" s="156"/>
      <c r="O296" s="156"/>
      <c r="P296" s="156"/>
      <c r="Q296" s="156"/>
      <c r="R296" s="156"/>
      <c r="S296" s="156"/>
      <c r="T296" s="157"/>
      <c r="U296" s="157"/>
    </row>
    <row r="297" spans="1:24" ht="13.5" customHeight="1">
      <c r="A297" s="38" t="s">
        <v>93</v>
      </c>
      <c r="B297" s="158" t="s">
        <v>94</v>
      </c>
      <c r="C297" s="158"/>
      <c r="D297" s="158"/>
      <c r="E297" s="158"/>
      <c r="F297" s="158"/>
      <c r="G297" s="158"/>
      <c r="H297" s="158"/>
      <c r="I297" s="158"/>
      <c r="J297" s="158"/>
      <c r="K297" s="158"/>
      <c r="L297" s="158"/>
      <c r="M297" s="158"/>
      <c r="N297" s="158"/>
      <c r="O297" s="158"/>
      <c r="P297" s="158"/>
      <c r="Q297" s="158"/>
      <c r="R297" s="158"/>
      <c r="S297" s="158"/>
      <c r="T297" s="159" t="s">
        <v>95</v>
      </c>
      <c r="U297" s="160">
        <f>IF(T295=2,J295,IF(J295&gt;S299,0,J295))</f>
        <v>0</v>
      </c>
      <c r="V297" s="161" t="s">
        <v>96</v>
      </c>
    </row>
    <row r="298" spans="1:24" ht="27.75" customHeight="1">
      <c r="A298" s="42" t="str">
        <f>IF($V301=0," ",VLOOKUP($V301,単価データ!$A$1:$AH$10714,3,FALSE))</f>
        <v xml:space="preserve"> </v>
      </c>
      <c r="B298" s="43" t="s">
        <v>97</v>
      </c>
      <c r="C298" s="43" t="s">
        <v>98</v>
      </c>
      <c r="D298" s="43" t="s">
        <v>99</v>
      </c>
      <c r="E298" s="43" t="s">
        <v>100</v>
      </c>
      <c r="F298" s="43" t="s">
        <v>101</v>
      </c>
      <c r="G298" s="43" t="s">
        <v>102</v>
      </c>
      <c r="H298" s="43" t="s">
        <v>103</v>
      </c>
      <c r="I298" s="43" t="s">
        <v>104</v>
      </c>
      <c r="J298" s="43" t="s">
        <v>105</v>
      </c>
      <c r="K298" s="43" t="s">
        <v>106</v>
      </c>
      <c r="L298" s="43" t="s">
        <v>107</v>
      </c>
      <c r="M298" s="43" t="s">
        <v>108</v>
      </c>
      <c r="N298" s="43" t="s">
        <v>97</v>
      </c>
      <c r="O298" s="43" t="s">
        <v>98</v>
      </c>
      <c r="P298" s="43" t="s">
        <v>99</v>
      </c>
      <c r="Q298" s="43" t="s">
        <v>100</v>
      </c>
      <c r="R298" s="43" t="s">
        <v>101</v>
      </c>
      <c r="S298" s="44" t="s">
        <v>109</v>
      </c>
      <c r="T298" s="159"/>
      <c r="U298" s="160"/>
      <c r="V298" s="161"/>
    </row>
    <row r="299" spans="1:24" ht="28.5" customHeight="1">
      <c r="A299" s="45" t="s">
        <v>124</v>
      </c>
      <c r="B299" s="40"/>
      <c r="C299" s="40"/>
      <c r="D299" s="40"/>
      <c r="E299" s="40"/>
      <c r="F299" s="40"/>
      <c r="G299" s="40"/>
      <c r="H299" s="40"/>
      <c r="I299" s="40"/>
      <c r="J299" s="40"/>
      <c r="K299" s="40"/>
      <c r="L299" s="40"/>
      <c r="M299" s="40"/>
      <c r="N299" s="40"/>
      <c r="O299" s="40"/>
      <c r="P299" s="40"/>
      <c r="Q299" s="40"/>
      <c r="R299" s="40"/>
      <c r="S299" s="46">
        <f>SUM(B299:R299)</f>
        <v>0</v>
      </c>
      <c r="T299" s="162" t="s">
        <v>111</v>
      </c>
      <c r="U299" s="162"/>
      <c r="V299" s="47"/>
    </row>
    <row r="300" spans="1:24" ht="24" customHeight="1">
      <c r="A300" s="45" t="s">
        <v>125</v>
      </c>
      <c r="B300" s="40"/>
      <c r="C300" s="40"/>
      <c r="D300" s="40"/>
      <c r="E300" s="40"/>
      <c r="F300" s="40"/>
      <c r="G300" s="40"/>
      <c r="H300" s="40"/>
      <c r="I300" s="40"/>
      <c r="J300" s="40"/>
      <c r="K300" s="40"/>
      <c r="L300" s="40"/>
      <c r="M300" s="40"/>
      <c r="N300" s="40"/>
      <c r="O300" s="40"/>
      <c r="P300" s="40"/>
      <c r="Q300" s="40"/>
      <c r="R300" s="40"/>
      <c r="S300" s="46"/>
      <c r="T300" s="163">
        <f>U297*J296</f>
        <v>0</v>
      </c>
      <c r="U300" s="163"/>
      <c r="V300" s="48"/>
    </row>
    <row r="301" spans="1:24" ht="24" customHeight="1">
      <c r="A301" s="45" t="s">
        <v>126</v>
      </c>
      <c r="B301" s="40"/>
      <c r="C301" s="40"/>
      <c r="D301" s="40"/>
      <c r="E301" s="40"/>
      <c r="F301" s="40"/>
      <c r="G301" s="40"/>
      <c r="H301" s="40"/>
      <c r="I301" s="40"/>
      <c r="J301" s="40"/>
      <c r="K301" s="40"/>
      <c r="L301" s="40"/>
      <c r="M301" s="40"/>
      <c r="N301" s="40"/>
      <c r="O301" s="40"/>
      <c r="P301" s="40"/>
      <c r="Q301" s="40"/>
      <c r="R301" s="40"/>
      <c r="S301" s="49" t="str">
        <f>IF(T295=1,"　",IF(V301=0,0,IF(LEN(ROUND(SUM($B301:$R301)/COUNTIF($B301:$R301,"&gt;0"),0))&lt;4,ROUND(SUM($B301:$R301)/COUNTIF($B301:$R301,"&gt;0"),0),ROUND(SUM($B301:$R301)/COUNTIF($B301:$R301,"&gt;0"),-(LEN(ROUND(SUM($B301:$R301)/COUNTIF($B301:$R301,"&gt;0"),0))-3)))))</f>
        <v>　</v>
      </c>
      <c r="T301" s="164" t="s">
        <v>114</v>
      </c>
      <c r="U301" s="164"/>
      <c r="V301" s="50"/>
      <c r="X301" s="51"/>
    </row>
    <row r="302" spans="1:24" ht="25.5">
      <c r="A302" s="45" t="s">
        <v>115</v>
      </c>
      <c r="B302" s="46">
        <f t="shared" ref="B302:R302" si="52">B299*B300</f>
        <v>0</v>
      </c>
      <c r="C302" s="46">
        <f t="shared" si="52"/>
        <v>0</v>
      </c>
      <c r="D302" s="46">
        <f t="shared" si="52"/>
        <v>0</v>
      </c>
      <c r="E302" s="46">
        <f t="shared" si="52"/>
        <v>0</v>
      </c>
      <c r="F302" s="46">
        <f t="shared" si="52"/>
        <v>0</v>
      </c>
      <c r="G302" s="46">
        <f t="shared" si="52"/>
        <v>0</v>
      </c>
      <c r="H302" s="46">
        <f t="shared" si="52"/>
        <v>0</v>
      </c>
      <c r="I302" s="46">
        <f t="shared" si="52"/>
        <v>0</v>
      </c>
      <c r="J302" s="46">
        <f t="shared" si="52"/>
        <v>0</v>
      </c>
      <c r="K302" s="46">
        <f t="shared" si="52"/>
        <v>0</v>
      </c>
      <c r="L302" s="46">
        <f t="shared" si="52"/>
        <v>0</v>
      </c>
      <c r="M302" s="46">
        <f t="shared" si="52"/>
        <v>0</v>
      </c>
      <c r="N302" s="46">
        <f t="shared" si="52"/>
        <v>0</v>
      </c>
      <c r="O302" s="46">
        <f t="shared" si="52"/>
        <v>0</v>
      </c>
      <c r="P302" s="46">
        <f t="shared" si="52"/>
        <v>0</v>
      </c>
      <c r="Q302" s="46">
        <f t="shared" si="52"/>
        <v>0</v>
      </c>
      <c r="R302" s="46">
        <f t="shared" si="52"/>
        <v>0</v>
      </c>
      <c r="S302" s="46">
        <f>SUM(B302:R302)</f>
        <v>0</v>
      </c>
      <c r="T302" s="164">
        <f>IF(U297=0,0,IF(J295=S299,S302,ROUNDDOWN((J295/S299)*S302,0)))</f>
        <v>0</v>
      </c>
      <c r="U302" s="164"/>
      <c r="V302" s="47"/>
    </row>
    <row r="303" spans="1:24" ht="25.5">
      <c r="A303" s="52" t="s">
        <v>116</v>
      </c>
      <c r="B303" s="53">
        <f t="shared" ref="B303:R303" si="53">IF($T295=2,0,B299*B301)</f>
        <v>0</v>
      </c>
      <c r="C303" s="53">
        <f t="shared" si="53"/>
        <v>0</v>
      </c>
      <c r="D303" s="53">
        <f t="shared" si="53"/>
        <v>0</v>
      </c>
      <c r="E303" s="53">
        <f t="shared" si="53"/>
        <v>0</v>
      </c>
      <c r="F303" s="53">
        <f t="shared" si="53"/>
        <v>0</v>
      </c>
      <c r="G303" s="53">
        <f t="shared" si="53"/>
        <v>0</v>
      </c>
      <c r="H303" s="53">
        <f t="shared" si="53"/>
        <v>0</v>
      </c>
      <c r="I303" s="53">
        <f t="shared" si="53"/>
        <v>0</v>
      </c>
      <c r="J303" s="53">
        <f t="shared" si="53"/>
        <v>0</v>
      </c>
      <c r="K303" s="53">
        <f t="shared" si="53"/>
        <v>0</v>
      </c>
      <c r="L303" s="53">
        <f t="shared" si="53"/>
        <v>0</v>
      </c>
      <c r="M303" s="53">
        <f t="shared" si="53"/>
        <v>0</v>
      </c>
      <c r="N303" s="53">
        <f t="shared" si="53"/>
        <v>0</v>
      </c>
      <c r="O303" s="53">
        <f t="shared" si="53"/>
        <v>0</v>
      </c>
      <c r="P303" s="53">
        <f t="shared" si="53"/>
        <v>0</v>
      </c>
      <c r="Q303" s="53">
        <f t="shared" si="53"/>
        <v>0</v>
      </c>
      <c r="R303" s="53">
        <f t="shared" si="53"/>
        <v>0</v>
      </c>
      <c r="S303" s="53">
        <f>IF($T295=2,0,SUM(B303:R303))</f>
        <v>0</v>
      </c>
      <c r="T303" s="162" t="str">
        <f>IF(T295=1,"スライド単価p'×対象数量","平均単価×対象数量")</f>
        <v>スライド単価p'×対象数量</v>
      </c>
      <c r="U303" s="162"/>
      <c r="V303" s="47"/>
    </row>
    <row r="304" spans="1:24" ht="26.25" customHeight="1">
      <c r="A304" s="54" t="s">
        <v>117</v>
      </c>
      <c r="B304" s="165" t="str">
        <f>IF(T295=1,"ｐ’＝Σ（搬入数量×実勢価格）÷搬入数量＝","  ")</f>
        <v>ｐ’＝Σ（搬入数量×実勢価格）÷搬入数量＝</v>
      </c>
      <c r="C304" s="165"/>
      <c r="D304" s="165"/>
      <c r="E304" s="165"/>
      <c r="F304" s="165"/>
      <c r="G304" s="165"/>
      <c r="H304" s="165"/>
      <c r="I304" s="55">
        <f>IF(T295=1,S303,"  ")</f>
        <v>0</v>
      </c>
      <c r="J304" s="56" t="str">
        <f>IF(T295=1,"÷","  ")</f>
        <v>÷</v>
      </c>
      <c r="K304" s="55">
        <f>IF(T295=1,S299,"  ")</f>
        <v>0</v>
      </c>
      <c r="L304" s="56" t="str">
        <f>IF(T295=1,"＝","  ")</f>
        <v>＝</v>
      </c>
      <c r="M304" s="55"/>
      <c r="N304" s="56"/>
      <c r="O304" s="57">
        <f>IF(T295=2,"  ",IF(K304=0,0,I304/K304))</f>
        <v>0</v>
      </c>
      <c r="P304" s="57"/>
      <c r="Q304" s="58"/>
      <c r="R304" s="59" t="s">
        <v>61</v>
      </c>
      <c r="S304" s="60">
        <f>IF(T295=2,"  ",IF(LEN(ROUND(O304,0))&lt;4,ROUND(O304,0),ROUND(O304,-(LEN(ROUND(O304,0))-3))))</f>
        <v>0</v>
      </c>
      <c r="T304" s="164">
        <f>IF(T295=1,U297*S304,S301*U297)</f>
        <v>0</v>
      </c>
      <c r="U304" s="164"/>
      <c r="V304" s="47"/>
    </row>
    <row r="306" spans="1:24" ht="13.5" customHeight="1">
      <c r="A306" s="38" t="s">
        <v>152</v>
      </c>
      <c r="B306" s="155" t="s">
        <v>123</v>
      </c>
      <c r="C306" s="155"/>
      <c r="D306" s="155"/>
      <c r="E306" s="155"/>
      <c r="F306" s="155"/>
      <c r="G306" s="155"/>
      <c r="H306" s="155"/>
      <c r="I306" s="39" t="s">
        <v>46</v>
      </c>
      <c r="J306" s="40"/>
      <c r="K306" s="39" t="str">
        <f>IF($V312=0," ",VLOOKUP($V312,単価データ!$A$1:$AH$10714,4,FALSE))</f>
        <v xml:space="preserve"> </v>
      </c>
      <c r="L306" s="156" t="s">
        <v>90</v>
      </c>
      <c r="M306" s="156"/>
      <c r="N306" s="156"/>
      <c r="O306" s="156"/>
      <c r="P306" s="156"/>
      <c r="Q306" s="156"/>
      <c r="R306" s="156"/>
      <c r="S306" s="156"/>
      <c r="T306" s="157">
        <v>1</v>
      </c>
      <c r="U306" s="157"/>
    </row>
    <row r="307" spans="1:24">
      <c r="A307" s="39" t="str">
        <f>IF($V312=0," ",VLOOKUP($V312,単価データ!$A$1:$AH$10714,2,FALSE))</f>
        <v xml:space="preserve"> </v>
      </c>
      <c r="B307" s="155" t="s">
        <v>91</v>
      </c>
      <c r="C307" s="155"/>
      <c r="D307" s="155"/>
      <c r="E307" s="155"/>
      <c r="F307" s="155"/>
      <c r="G307" s="155"/>
      <c r="H307" s="155"/>
      <c r="I307" s="39" t="s">
        <v>46</v>
      </c>
      <c r="J307" s="40"/>
      <c r="K307" s="39" t="s">
        <v>92</v>
      </c>
      <c r="L307" s="156"/>
      <c r="M307" s="156"/>
      <c r="N307" s="156"/>
      <c r="O307" s="156"/>
      <c r="P307" s="156"/>
      <c r="Q307" s="156"/>
      <c r="R307" s="156"/>
      <c r="S307" s="156"/>
      <c r="T307" s="157"/>
      <c r="U307" s="157"/>
    </row>
    <row r="308" spans="1:24" ht="13.5" customHeight="1">
      <c r="A308" s="38" t="s">
        <v>93</v>
      </c>
      <c r="B308" s="158" t="s">
        <v>94</v>
      </c>
      <c r="C308" s="158"/>
      <c r="D308" s="158"/>
      <c r="E308" s="158"/>
      <c r="F308" s="158"/>
      <c r="G308" s="158"/>
      <c r="H308" s="158"/>
      <c r="I308" s="158"/>
      <c r="J308" s="158"/>
      <c r="K308" s="158"/>
      <c r="L308" s="158"/>
      <c r="M308" s="158"/>
      <c r="N308" s="158"/>
      <c r="O308" s="158"/>
      <c r="P308" s="158"/>
      <c r="Q308" s="158"/>
      <c r="R308" s="158"/>
      <c r="S308" s="158"/>
      <c r="T308" s="159" t="s">
        <v>95</v>
      </c>
      <c r="U308" s="160">
        <f>IF(T306=2,J306,IF(J306&gt;S310,0,J306))</f>
        <v>0</v>
      </c>
      <c r="V308" s="161" t="s">
        <v>96</v>
      </c>
    </row>
    <row r="309" spans="1:24" ht="27.75" customHeight="1">
      <c r="A309" s="42" t="str">
        <f>IF($V312=0," ",VLOOKUP($V312,単価データ!$A$1:$AH$10714,3,FALSE))</f>
        <v xml:space="preserve"> </v>
      </c>
      <c r="B309" s="43" t="s">
        <v>97</v>
      </c>
      <c r="C309" s="43" t="s">
        <v>98</v>
      </c>
      <c r="D309" s="43" t="s">
        <v>99</v>
      </c>
      <c r="E309" s="43" t="s">
        <v>100</v>
      </c>
      <c r="F309" s="43" t="s">
        <v>101</v>
      </c>
      <c r="G309" s="43" t="s">
        <v>102</v>
      </c>
      <c r="H309" s="43" t="s">
        <v>103</v>
      </c>
      <c r="I309" s="43" t="s">
        <v>104</v>
      </c>
      <c r="J309" s="43" t="s">
        <v>105</v>
      </c>
      <c r="K309" s="43" t="s">
        <v>106</v>
      </c>
      <c r="L309" s="43" t="s">
        <v>107</v>
      </c>
      <c r="M309" s="43" t="s">
        <v>108</v>
      </c>
      <c r="N309" s="43" t="s">
        <v>97</v>
      </c>
      <c r="O309" s="43" t="s">
        <v>98</v>
      </c>
      <c r="P309" s="43" t="s">
        <v>99</v>
      </c>
      <c r="Q309" s="43" t="s">
        <v>100</v>
      </c>
      <c r="R309" s="43" t="s">
        <v>101</v>
      </c>
      <c r="S309" s="44" t="s">
        <v>109</v>
      </c>
      <c r="T309" s="159"/>
      <c r="U309" s="160"/>
      <c r="V309" s="161"/>
    </row>
    <row r="310" spans="1:24" ht="28.5" customHeight="1">
      <c r="A310" s="45" t="s">
        <v>124</v>
      </c>
      <c r="B310" s="40"/>
      <c r="C310" s="40"/>
      <c r="D310" s="40"/>
      <c r="E310" s="40"/>
      <c r="F310" s="40"/>
      <c r="G310" s="40"/>
      <c r="H310" s="40"/>
      <c r="I310" s="40"/>
      <c r="J310" s="40"/>
      <c r="K310" s="40"/>
      <c r="L310" s="40"/>
      <c r="M310" s="40"/>
      <c r="N310" s="40"/>
      <c r="O310" s="40"/>
      <c r="P310" s="40"/>
      <c r="Q310" s="40"/>
      <c r="R310" s="40"/>
      <c r="S310" s="46">
        <f>SUM(B310:R310)</f>
        <v>0</v>
      </c>
      <c r="T310" s="162" t="s">
        <v>111</v>
      </c>
      <c r="U310" s="162"/>
      <c r="V310" s="47"/>
    </row>
    <row r="311" spans="1:24" ht="24" customHeight="1">
      <c r="A311" s="45" t="s">
        <v>125</v>
      </c>
      <c r="B311" s="40"/>
      <c r="C311" s="40"/>
      <c r="D311" s="40"/>
      <c r="E311" s="40"/>
      <c r="F311" s="40"/>
      <c r="G311" s="40"/>
      <c r="H311" s="40"/>
      <c r="I311" s="40"/>
      <c r="J311" s="40"/>
      <c r="K311" s="40"/>
      <c r="L311" s="40"/>
      <c r="M311" s="40"/>
      <c r="N311" s="40"/>
      <c r="O311" s="40"/>
      <c r="P311" s="40"/>
      <c r="Q311" s="40"/>
      <c r="R311" s="40"/>
      <c r="S311" s="46"/>
      <c r="T311" s="163">
        <f>U308*J307</f>
        <v>0</v>
      </c>
      <c r="U311" s="163"/>
      <c r="V311" s="48"/>
    </row>
    <row r="312" spans="1:24" ht="24" customHeight="1">
      <c r="A312" s="45" t="s">
        <v>126</v>
      </c>
      <c r="B312" s="40"/>
      <c r="C312" s="40"/>
      <c r="D312" s="40"/>
      <c r="E312" s="40"/>
      <c r="F312" s="40"/>
      <c r="G312" s="40"/>
      <c r="H312" s="40"/>
      <c r="I312" s="40"/>
      <c r="J312" s="40"/>
      <c r="K312" s="40"/>
      <c r="L312" s="40"/>
      <c r="M312" s="40"/>
      <c r="N312" s="40"/>
      <c r="O312" s="40"/>
      <c r="P312" s="40"/>
      <c r="Q312" s="40"/>
      <c r="R312" s="40"/>
      <c r="S312" s="49" t="str">
        <f>IF(T306=1,"　",IF(V312=0,0,IF(LEN(ROUND(SUM($B312:$R312)/COUNTIF($B312:$R312,"&gt;0"),0))&lt;4,ROUND(SUM($B312:$R312)/COUNTIF($B312:$R312,"&gt;0"),0),ROUND(SUM($B312:$R312)/COUNTIF($B312:$R312,"&gt;0"),-(LEN(ROUND(SUM($B312:$R312)/COUNTIF($B312:$R312,"&gt;0"),0))-3)))))</f>
        <v>　</v>
      </c>
      <c r="T312" s="164" t="s">
        <v>114</v>
      </c>
      <c r="U312" s="164"/>
      <c r="V312" s="50"/>
      <c r="X312" s="51"/>
    </row>
    <row r="313" spans="1:24" ht="25.5">
      <c r="A313" s="45" t="s">
        <v>115</v>
      </c>
      <c r="B313" s="46">
        <f t="shared" ref="B313:R313" si="54">B310*B311</f>
        <v>0</v>
      </c>
      <c r="C313" s="46">
        <f t="shared" si="54"/>
        <v>0</v>
      </c>
      <c r="D313" s="46">
        <f t="shared" si="54"/>
        <v>0</v>
      </c>
      <c r="E313" s="46">
        <f t="shared" si="54"/>
        <v>0</v>
      </c>
      <c r="F313" s="46">
        <f t="shared" si="54"/>
        <v>0</v>
      </c>
      <c r="G313" s="46">
        <f t="shared" si="54"/>
        <v>0</v>
      </c>
      <c r="H313" s="46">
        <f t="shared" si="54"/>
        <v>0</v>
      </c>
      <c r="I313" s="46">
        <f t="shared" si="54"/>
        <v>0</v>
      </c>
      <c r="J313" s="46">
        <f t="shared" si="54"/>
        <v>0</v>
      </c>
      <c r="K313" s="46">
        <f t="shared" si="54"/>
        <v>0</v>
      </c>
      <c r="L313" s="46">
        <f t="shared" si="54"/>
        <v>0</v>
      </c>
      <c r="M313" s="46">
        <f t="shared" si="54"/>
        <v>0</v>
      </c>
      <c r="N313" s="46">
        <f t="shared" si="54"/>
        <v>0</v>
      </c>
      <c r="O313" s="46">
        <f t="shared" si="54"/>
        <v>0</v>
      </c>
      <c r="P313" s="46">
        <f t="shared" si="54"/>
        <v>0</v>
      </c>
      <c r="Q313" s="46">
        <f t="shared" si="54"/>
        <v>0</v>
      </c>
      <c r="R313" s="46">
        <f t="shared" si="54"/>
        <v>0</v>
      </c>
      <c r="S313" s="46">
        <f>SUM(B313:R313)</f>
        <v>0</v>
      </c>
      <c r="T313" s="164">
        <f>IF(U308=0,0,IF(J306=S310,S313,ROUNDDOWN((J306/S310)*S313,0)))</f>
        <v>0</v>
      </c>
      <c r="U313" s="164"/>
      <c r="V313" s="47"/>
    </row>
    <row r="314" spans="1:24" ht="25.5">
      <c r="A314" s="52" t="s">
        <v>116</v>
      </c>
      <c r="B314" s="53">
        <f t="shared" ref="B314:R314" si="55">IF($T306=2,0,B310*B312)</f>
        <v>0</v>
      </c>
      <c r="C314" s="53">
        <f t="shared" si="55"/>
        <v>0</v>
      </c>
      <c r="D314" s="53">
        <f t="shared" si="55"/>
        <v>0</v>
      </c>
      <c r="E314" s="53">
        <f t="shared" si="55"/>
        <v>0</v>
      </c>
      <c r="F314" s="53">
        <f t="shared" si="55"/>
        <v>0</v>
      </c>
      <c r="G314" s="53">
        <f t="shared" si="55"/>
        <v>0</v>
      </c>
      <c r="H314" s="53">
        <f t="shared" si="55"/>
        <v>0</v>
      </c>
      <c r="I314" s="53">
        <f t="shared" si="55"/>
        <v>0</v>
      </c>
      <c r="J314" s="53">
        <f t="shared" si="55"/>
        <v>0</v>
      </c>
      <c r="K314" s="53">
        <f t="shared" si="55"/>
        <v>0</v>
      </c>
      <c r="L314" s="53">
        <f t="shared" si="55"/>
        <v>0</v>
      </c>
      <c r="M314" s="53">
        <f t="shared" si="55"/>
        <v>0</v>
      </c>
      <c r="N314" s="53">
        <f t="shared" si="55"/>
        <v>0</v>
      </c>
      <c r="O314" s="53">
        <f t="shared" si="55"/>
        <v>0</v>
      </c>
      <c r="P314" s="53">
        <f t="shared" si="55"/>
        <v>0</v>
      </c>
      <c r="Q314" s="53">
        <f t="shared" si="55"/>
        <v>0</v>
      </c>
      <c r="R314" s="53">
        <f t="shared" si="55"/>
        <v>0</v>
      </c>
      <c r="S314" s="53">
        <f>IF($T306=2,0,SUM(B314:R314))</f>
        <v>0</v>
      </c>
      <c r="T314" s="162" t="str">
        <f>IF(T306=1,"スライド単価p'×対象数量","平均単価×対象数量")</f>
        <v>スライド単価p'×対象数量</v>
      </c>
      <c r="U314" s="162"/>
      <c r="V314" s="47"/>
    </row>
    <row r="315" spans="1:24" ht="26.25" customHeight="1">
      <c r="A315" s="54" t="s">
        <v>117</v>
      </c>
      <c r="B315" s="165" t="str">
        <f>IF(T306=1,"ｐ’＝Σ（搬入数量×実勢価格）÷搬入数量＝","  ")</f>
        <v>ｐ’＝Σ（搬入数量×実勢価格）÷搬入数量＝</v>
      </c>
      <c r="C315" s="165"/>
      <c r="D315" s="165"/>
      <c r="E315" s="165"/>
      <c r="F315" s="165"/>
      <c r="G315" s="165"/>
      <c r="H315" s="165"/>
      <c r="I315" s="55">
        <f>IF(T306=1,S314,"  ")</f>
        <v>0</v>
      </c>
      <c r="J315" s="56" t="str">
        <f>IF(T306=1,"÷","  ")</f>
        <v>÷</v>
      </c>
      <c r="K315" s="55">
        <f>IF(T306=1,S310,"  ")</f>
        <v>0</v>
      </c>
      <c r="L315" s="56" t="str">
        <f>IF(T306=1,"＝","  ")</f>
        <v>＝</v>
      </c>
      <c r="M315" s="55"/>
      <c r="N315" s="56"/>
      <c r="O315" s="57">
        <f>IF(T306=2,"  ",IF(K315=0,0,I315/K315))</f>
        <v>0</v>
      </c>
      <c r="P315" s="57"/>
      <c r="Q315" s="58"/>
      <c r="R315" s="59" t="s">
        <v>61</v>
      </c>
      <c r="S315" s="60">
        <f>IF(T306=2,"  ",IF(LEN(ROUND(O315,0))&lt;4,ROUND(O315,0),ROUND(O315,-(LEN(ROUND(O315,0))-3))))</f>
        <v>0</v>
      </c>
      <c r="T315" s="164">
        <f>IF(T306=1,U308*S315,S312*U308)</f>
        <v>0</v>
      </c>
      <c r="U315" s="164"/>
      <c r="V315" s="47"/>
    </row>
    <row r="317" spans="1:24" ht="13.5" customHeight="1">
      <c r="A317" s="38" t="s">
        <v>153</v>
      </c>
      <c r="B317" s="155" t="s">
        <v>123</v>
      </c>
      <c r="C317" s="155"/>
      <c r="D317" s="155"/>
      <c r="E317" s="155"/>
      <c r="F317" s="155"/>
      <c r="G317" s="155"/>
      <c r="H317" s="155"/>
      <c r="I317" s="39" t="s">
        <v>46</v>
      </c>
      <c r="J317" s="40"/>
      <c r="K317" s="39" t="str">
        <f>IF($V323=0," ",VLOOKUP($V323,単価データ!$A$1:$AH$10714,4,FALSE))</f>
        <v xml:space="preserve"> </v>
      </c>
      <c r="L317" s="156" t="s">
        <v>90</v>
      </c>
      <c r="M317" s="156"/>
      <c r="N317" s="156"/>
      <c r="O317" s="156"/>
      <c r="P317" s="156"/>
      <c r="Q317" s="156"/>
      <c r="R317" s="156"/>
      <c r="S317" s="156"/>
      <c r="T317" s="157">
        <v>1</v>
      </c>
      <c r="U317" s="157"/>
    </row>
    <row r="318" spans="1:24">
      <c r="A318" s="39" t="str">
        <f>IF($V323=0," ",VLOOKUP($V323,単価データ!$A$1:$AH$10714,2,FALSE))</f>
        <v xml:space="preserve"> </v>
      </c>
      <c r="B318" s="155" t="s">
        <v>91</v>
      </c>
      <c r="C318" s="155"/>
      <c r="D318" s="155"/>
      <c r="E318" s="155"/>
      <c r="F318" s="155"/>
      <c r="G318" s="155"/>
      <c r="H318" s="155"/>
      <c r="I318" s="39" t="s">
        <v>46</v>
      </c>
      <c r="J318" s="40"/>
      <c r="K318" s="39" t="s">
        <v>92</v>
      </c>
      <c r="L318" s="156"/>
      <c r="M318" s="156"/>
      <c r="N318" s="156"/>
      <c r="O318" s="156"/>
      <c r="P318" s="156"/>
      <c r="Q318" s="156"/>
      <c r="R318" s="156"/>
      <c r="S318" s="156"/>
      <c r="T318" s="157"/>
      <c r="U318" s="157"/>
    </row>
    <row r="319" spans="1:24" ht="13.5" customHeight="1">
      <c r="A319" s="38" t="s">
        <v>93</v>
      </c>
      <c r="B319" s="158" t="s">
        <v>94</v>
      </c>
      <c r="C319" s="158"/>
      <c r="D319" s="158"/>
      <c r="E319" s="158"/>
      <c r="F319" s="158"/>
      <c r="G319" s="158"/>
      <c r="H319" s="158"/>
      <c r="I319" s="158"/>
      <c r="J319" s="158"/>
      <c r="K319" s="158"/>
      <c r="L319" s="158"/>
      <c r="M319" s="158"/>
      <c r="N319" s="158"/>
      <c r="O319" s="158"/>
      <c r="P319" s="158"/>
      <c r="Q319" s="158"/>
      <c r="R319" s="158"/>
      <c r="S319" s="158"/>
      <c r="T319" s="159" t="s">
        <v>95</v>
      </c>
      <c r="U319" s="160">
        <f>IF(T317=2,J317,IF(J317&gt;S321,0,J317))</f>
        <v>0</v>
      </c>
      <c r="V319" s="161" t="s">
        <v>96</v>
      </c>
    </row>
    <row r="320" spans="1:24" ht="27.75" customHeight="1">
      <c r="A320" s="42" t="str">
        <f>IF($V323=0," ",VLOOKUP($V323,単価データ!$A$1:$AH$10714,3,FALSE))</f>
        <v xml:space="preserve"> </v>
      </c>
      <c r="B320" s="43" t="s">
        <v>97</v>
      </c>
      <c r="C320" s="43" t="s">
        <v>98</v>
      </c>
      <c r="D320" s="43" t="s">
        <v>99</v>
      </c>
      <c r="E320" s="43" t="s">
        <v>100</v>
      </c>
      <c r="F320" s="43" t="s">
        <v>101</v>
      </c>
      <c r="G320" s="43" t="s">
        <v>102</v>
      </c>
      <c r="H320" s="43" t="s">
        <v>103</v>
      </c>
      <c r="I320" s="43" t="s">
        <v>104</v>
      </c>
      <c r="J320" s="43" t="s">
        <v>105</v>
      </c>
      <c r="K320" s="43" t="s">
        <v>106</v>
      </c>
      <c r="L320" s="43" t="s">
        <v>107</v>
      </c>
      <c r="M320" s="43" t="s">
        <v>108</v>
      </c>
      <c r="N320" s="43" t="s">
        <v>97</v>
      </c>
      <c r="O320" s="43" t="s">
        <v>98</v>
      </c>
      <c r="P320" s="43" t="s">
        <v>99</v>
      </c>
      <c r="Q320" s="43" t="s">
        <v>100</v>
      </c>
      <c r="R320" s="43" t="s">
        <v>101</v>
      </c>
      <c r="S320" s="44" t="s">
        <v>109</v>
      </c>
      <c r="T320" s="159"/>
      <c r="U320" s="160"/>
      <c r="V320" s="161"/>
    </row>
    <row r="321" spans="1:24" ht="28.5" customHeight="1">
      <c r="A321" s="45" t="s">
        <v>124</v>
      </c>
      <c r="B321" s="40"/>
      <c r="C321" s="40"/>
      <c r="D321" s="40"/>
      <c r="E321" s="40"/>
      <c r="F321" s="40"/>
      <c r="G321" s="40"/>
      <c r="H321" s="40"/>
      <c r="I321" s="40"/>
      <c r="J321" s="40"/>
      <c r="K321" s="40"/>
      <c r="L321" s="40"/>
      <c r="M321" s="40"/>
      <c r="N321" s="40"/>
      <c r="O321" s="40"/>
      <c r="P321" s="40"/>
      <c r="Q321" s="40"/>
      <c r="R321" s="40"/>
      <c r="S321" s="46">
        <f>SUM(B321:R321)</f>
        <v>0</v>
      </c>
      <c r="T321" s="162" t="s">
        <v>111</v>
      </c>
      <c r="U321" s="162"/>
      <c r="V321" s="47"/>
    </row>
    <row r="322" spans="1:24" ht="24" customHeight="1">
      <c r="A322" s="45" t="s">
        <v>125</v>
      </c>
      <c r="B322" s="40"/>
      <c r="C322" s="40"/>
      <c r="D322" s="40"/>
      <c r="E322" s="40"/>
      <c r="F322" s="40"/>
      <c r="G322" s="40"/>
      <c r="H322" s="40"/>
      <c r="I322" s="40"/>
      <c r="J322" s="40"/>
      <c r="K322" s="40"/>
      <c r="L322" s="40"/>
      <c r="M322" s="40"/>
      <c r="N322" s="40"/>
      <c r="O322" s="40"/>
      <c r="P322" s="40"/>
      <c r="Q322" s="40"/>
      <c r="R322" s="40"/>
      <c r="S322" s="46"/>
      <c r="T322" s="163">
        <f>U319*J318</f>
        <v>0</v>
      </c>
      <c r="U322" s="163"/>
      <c r="V322" s="48"/>
    </row>
    <row r="323" spans="1:24" ht="24" customHeight="1">
      <c r="A323" s="45" t="s">
        <v>126</v>
      </c>
      <c r="B323" s="40"/>
      <c r="C323" s="40"/>
      <c r="D323" s="40"/>
      <c r="E323" s="40"/>
      <c r="F323" s="40"/>
      <c r="G323" s="40"/>
      <c r="H323" s="40"/>
      <c r="I323" s="40"/>
      <c r="J323" s="40"/>
      <c r="K323" s="40"/>
      <c r="L323" s="40"/>
      <c r="M323" s="40"/>
      <c r="N323" s="40"/>
      <c r="O323" s="40"/>
      <c r="P323" s="40"/>
      <c r="Q323" s="40"/>
      <c r="R323" s="40"/>
      <c r="S323" s="49" t="str">
        <f>IF(T317=1,"　",IF(V323=0,0,IF(LEN(ROUND(SUM($B323:$R323)/COUNTIF($B323:$R323,"&gt;0"),0))&lt;4,ROUND(SUM($B323:$R323)/COUNTIF($B323:$R323,"&gt;0"),0),ROUND(SUM($B323:$R323)/COUNTIF($B323:$R323,"&gt;0"),-(LEN(ROUND(SUM($B323:$R323)/COUNTIF($B323:$R323,"&gt;0"),0))-3)))))</f>
        <v>　</v>
      </c>
      <c r="T323" s="164" t="s">
        <v>114</v>
      </c>
      <c r="U323" s="164"/>
      <c r="V323" s="50"/>
      <c r="X323" s="51"/>
    </row>
    <row r="324" spans="1:24" ht="25.5">
      <c r="A324" s="45" t="s">
        <v>115</v>
      </c>
      <c r="B324" s="46">
        <f t="shared" ref="B324:R324" si="56">B321*B322</f>
        <v>0</v>
      </c>
      <c r="C324" s="46">
        <f t="shared" si="56"/>
        <v>0</v>
      </c>
      <c r="D324" s="46">
        <f t="shared" si="56"/>
        <v>0</v>
      </c>
      <c r="E324" s="46">
        <f t="shared" si="56"/>
        <v>0</v>
      </c>
      <c r="F324" s="46">
        <f t="shared" si="56"/>
        <v>0</v>
      </c>
      <c r="G324" s="46">
        <f t="shared" si="56"/>
        <v>0</v>
      </c>
      <c r="H324" s="46">
        <f t="shared" si="56"/>
        <v>0</v>
      </c>
      <c r="I324" s="46">
        <f t="shared" si="56"/>
        <v>0</v>
      </c>
      <c r="J324" s="46">
        <f t="shared" si="56"/>
        <v>0</v>
      </c>
      <c r="K324" s="46">
        <f t="shared" si="56"/>
        <v>0</v>
      </c>
      <c r="L324" s="46">
        <f t="shared" si="56"/>
        <v>0</v>
      </c>
      <c r="M324" s="46">
        <f t="shared" si="56"/>
        <v>0</v>
      </c>
      <c r="N324" s="46">
        <f t="shared" si="56"/>
        <v>0</v>
      </c>
      <c r="O324" s="46">
        <f t="shared" si="56"/>
        <v>0</v>
      </c>
      <c r="P324" s="46">
        <f t="shared" si="56"/>
        <v>0</v>
      </c>
      <c r="Q324" s="46">
        <f t="shared" si="56"/>
        <v>0</v>
      </c>
      <c r="R324" s="46">
        <f t="shared" si="56"/>
        <v>0</v>
      </c>
      <c r="S324" s="46">
        <f>SUM(B324:R324)</f>
        <v>0</v>
      </c>
      <c r="T324" s="164">
        <f>IF(U319=0,0,IF(J317=S321,S324,ROUNDDOWN((J317/S321)*S324,0)))</f>
        <v>0</v>
      </c>
      <c r="U324" s="164"/>
      <c r="V324" s="47"/>
    </row>
    <row r="325" spans="1:24" ht="25.5">
      <c r="A325" s="52" t="s">
        <v>116</v>
      </c>
      <c r="B325" s="53">
        <f t="shared" ref="B325:R325" si="57">IF($T317=2,0,B321*B323)</f>
        <v>0</v>
      </c>
      <c r="C325" s="53">
        <f t="shared" si="57"/>
        <v>0</v>
      </c>
      <c r="D325" s="53">
        <f t="shared" si="57"/>
        <v>0</v>
      </c>
      <c r="E325" s="53">
        <f t="shared" si="57"/>
        <v>0</v>
      </c>
      <c r="F325" s="53">
        <f t="shared" si="57"/>
        <v>0</v>
      </c>
      <c r="G325" s="53">
        <f t="shared" si="57"/>
        <v>0</v>
      </c>
      <c r="H325" s="53">
        <f t="shared" si="57"/>
        <v>0</v>
      </c>
      <c r="I325" s="53">
        <f t="shared" si="57"/>
        <v>0</v>
      </c>
      <c r="J325" s="53">
        <f t="shared" si="57"/>
        <v>0</v>
      </c>
      <c r="K325" s="53">
        <f t="shared" si="57"/>
        <v>0</v>
      </c>
      <c r="L325" s="53">
        <f t="shared" si="57"/>
        <v>0</v>
      </c>
      <c r="M325" s="53">
        <f t="shared" si="57"/>
        <v>0</v>
      </c>
      <c r="N325" s="53">
        <f t="shared" si="57"/>
        <v>0</v>
      </c>
      <c r="O325" s="53">
        <f t="shared" si="57"/>
        <v>0</v>
      </c>
      <c r="P325" s="53">
        <f t="shared" si="57"/>
        <v>0</v>
      </c>
      <c r="Q325" s="53">
        <f t="shared" si="57"/>
        <v>0</v>
      </c>
      <c r="R325" s="53">
        <f t="shared" si="57"/>
        <v>0</v>
      </c>
      <c r="S325" s="53">
        <f>IF($T317=2,0,SUM(B325:R325))</f>
        <v>0</v>
      </c>
      <c r="T325" s="162" t="str">
        <f>IF(T317=1,"スライド単価p'×対象数量","平均単価×対象数量")</f>
        <v>スライド単価p'×対象数量</v>
      </c>
      <c r="U325" s="162"/>
      <c r="V325" s="47"/>
    </row>
    <row r="326" spans="1:24" ht="26.25" customHeight="1">
      <c r="A326" s="54" t="s">
        <v>117</v>
      </c>
      <c r="B326" s="165" t="str">
        <f>IF(T317=1,"ｐ’＝Σ（搬入数量×実勢価格）÷搬入数量＝","  ")</f>
        <v>ｐ’＝Σ（搬入数量×実勢価格）÷搬入数量＝</v>
      </c>
      <c r="C326" s="165"/>
      <c r="D326" s="165"/>
      <c r="E326" s="165"/>
      <c r="F326" s="165"/>
      <c r="G326" s="165"/>
      <c r="H326" s="165"/>
      <c r="I326" s="55">
        <f>IF(T317=1,S325,"  ")</f>
        <v>0</v>
      </c>
      <c r="J326" s="56" t="str">
        <f>IF(T317=1,"÷","  ")</f>
        <v>÷</v>
      </c>
      <c r="K326" s="55">
        <f>IF(T317=1,S321,"  ")</f>
        <v>0</v>
      </c>
      <c r="L326" s="56" t="str">
        <f>IF(T317=1,"＝","  ")</f>
        <v>＝</v>
      </c>
      <c r="M326" s="55"/>
      <c r="N326" s="56"/>
      <c r="O326" s="57">
        <f>IF(T317=2,"  ",IF(K326=0,0,I326/K326))</f>
        <v>0</v>
      </c>
      <c r="P326" s="57"/>
      <c r="Q326" s="58"/>
      <c r="R326" s="59" t="s">
        <v>61</v>
      </c>
      <c r="S326" s="60">
        <f>IF(T317=2,"  ",IF(LEN(ROUND(O326,0))&lt;4,ROUND(O326,0),ROUND(O326,-(LEN(ROUND(O326,0))-3))))</f>
        <v>0</v>
      </c>
      <c r="T326" s="164">
        <f>IF(T317=1,U319*S326,S323*U319)</f>
        <v>0</v>
      </c>
      <c r="U326" s="164"/>
      <c r="V326" s="47"/>
    </row>
    <row r="328" spans="1:24" ht="13.5" customHeight="1">
      <c r="A328" s="38" t="s">
        <v>154</v>
      </c>
      <c r="B328" s="155" t="s">
        <v>123</v>
      </c>
      <c r="C328" s="155"/>
      <c r="D328" s="155"/>
      <c r="E328" s="155"/>
      <c r="F328" s="155"/>
      <c r="G328" s="155"/>
      <c r="H328" s="155"/>
      <c r="I328" s="39" t="s">
        <v>46</v>
      </c>
      <c r="J328" s="40"/>
      <c r="K328" s="39" t="str">
        <f>IF($V334=0," ",VLOOKUP($V334,単価データ!$A$1:$AH$10714,4,FALSE))</f>
        <v xml:space="preserve"> </v>
      </c>
      <c r="L328" s="156" t="s">
        <v>90</v>
      </c>
      <c r="M328" s="156"/>
      <c r="N328" s="156"/>
      <c r="O328" s="156"/>
      <c r="P328" s="156"/>
      <c r="Q328" s="156"/>
      <c r="R328" s="156"/>
      <c r="S328" s="156"/>
      <c r="T328" s="157">
        <v>1</v>
      </c>
      <c r="U328" s="157"/>
    </row>
    <row r="329" spans="1:24">
      <c r="A329" s="39" t="str">
        <f>IF($V334=0," ",VLOOKUP($V334,単価データ!$A$1:$AH$10714,2,FALSE))</f>
        <v xml:space="preserve"> </v>
      </c>
      <c r="B329" s="155" t="s">
        <v>91</v>
      </c>
      <c r="C329" s="155"/>
      <c r="D329" s="155"/>
      <c r="E329" s="155"/>
      <c r="F329" s="155"/>
      <c r="G329" s="155"/>
      <c r="H329" s="155"/>
      <c r="I329" s="39" t="s">
        <v>46</v>
      </c>
      <c r="J329" s="40"/>
      <c r="K329" s="39" t="s">
        <v>92</v>
      </c>
      <c r="L329" s="156"/>
      <c r="M329" s="156"/>
      <c r="N329" s="156"/>
      <c r="O329" s="156"/>
      <c r="P329" s="156"/>
      <c r="Q329" s="156"/>
      <c r="R329" s="156"/>
      <c r="S329" s="156"/>
      <c r="T329" s="157"/>
      <c r="U329" s="157"/>
    </row>
    <row r="330" spans="1:24" ht="13.5" customHeight="1">
      <c r="A330" s="38" t="s">
        <v>93</v>
      </c>
      <c r="B330" s="158" t="s">
        <v>94</v>
      </c>
      <c r="C330" s="158"/>
      <c r="D330" s="158"/>
      <c r="E330" s="158"/>
      <c r="F330" s="158"/>
      <c r="G330" s="158"/>
      <c r="H330" s="158"/>
      <c r="I330" s="158"/>
      <c r="J330" s="158"/>
      <c r="K330" s="158"/>
      <c r="L330" s="158"/>
      <c r="M330" s="158"/>
      <c r="N330" s="158"/>
      <c r="O330" s="158"/>
      <c r="P330" s="158"/>
      <c r="Q330" s="158"/>
      <c r="R330" s="158"/>
      <c r="S330" s="158"/>
      <c r="T330" s="159" t="s">
        <v>95</v>
      </c>
      <c r="U330" s="160">
        <f>IF(T328=2,J328,IF(J328&gt;S332,0,J328))</f>
        <v>0</v>
      </c>
      <c r="V330" s="161" t="s">
        <v>96</v>
      </c>
    </row>
    <row r="331" spans="1:24" ht="27.75" customHeight="1">
      <c r="A331" s="42" t="str">
        <f>IF($V334=0," ",VLOOKUP($V334,単価データ!$A$1:$AH$10714,3,FALSE))</f>
        <v xml:space="preserve"> </v>
      </c>
      <c r="B331" s="43" t="s">
        <v>97</v>
      </c>
      <c r="C331" s="43" t="s">
        <v>98</v>
      </c>
      <c r="D331" s="43" t="s">
        <v>99</v>
      </c>
      <c r="E331" s="43" t="s">
        <v>100</v>
      </c>
      <c r="F331" s="43" t="s">
        <v>101</v>
      </c>
      <c r="G331" s="43" t="s">
        <v>102</v>
      </c>
      <c r="H331" s="43" t="s">
        <v>103</v>
      </c>
      <c r="I331" s="43" t="s">
        <v>104</v>
      </c>
      <c r="J331" s="43" t="s">
        <v>105</v>
      </c>
      <c r="K331" s="43" t="s">
        <v>106</v>
      </c>
      <c r="L331" s="43" t="s">
        <v>107</v>
      </c>
      <c r="M331" s="43" t="s">
        <v>108</v>
      </c>
      <c r="N331" s="43" t="s">
        <v>97</v>
      </c>
      <c r="O331" s="43" t="s">
        <v>98</v>
      </c>
      <c r="P331" s="43" t="s">
        <v>99</v>
      </c>
      <c r="Q331" s="43" t="s">
        <v>100</v>
      </c>
      <c r="R331" s="43" t="s">
        <v>101</v>
      </c>
      <c r="S331" s="44" t="s">
        <v>109</v>
      </c>
      <c r="T331" s="159"/>
      <c r="U331" s="160"/>
      <c r="V331" s="161"/>
    </row>
    <row r="332" spans="1:24" ht="28.5" customHeight="1">
      <c r="A332" s="45" t="s">
        <v>124</v>
      </c>
      <c r="B332" s="40"/>
      <c r="C332" s="40"/>
      <c r="D332" s="40"/>
      <c r="E332" s="40"/>
      <c r="F332" s="40"/>
      <c r="G332" s="40"/>
      <c r="H332" s="40"/>
      <c r="I332" s="40"/>
      <c r="J332" s="40"/>
      <c r="K332" s="40"/>
      <c r="L332" s="40"/>
      <c r="M332" s="40"/>
      <c r="N332" s="40"/>
      <c r="O332" s="40"/>
      <c r="P332" s="40"/>
      <c r="Q332" s="40"/>
      <c r="R332" s="40"/>
      <c r="S332" s="46">
        <f>SUM(B332:R332)</f>
        <v>0</v>
      </c>
      <c r="T332" s="162" t="s">
        <v>111</v>
      </c>
      <c r="U332" s="162"/>
      <c r="V332" s="47"/>
    </row>
    <row r="333" spans="1:24" ht="24" customHeight="1">
      <c r="A333" s="45" t="s">
        <v>125</v>
      </c>
      <c r="B333" s="40"/>
      <c r="C333" s="40"/>
      <c r="D333" s="40"/>
      <c r="E333" s="40"/>
      <c r="F333" s="40"/>
      <c r="G333" s="40"/>
      <c r="H333" s="40"/>
      <c r="I333" s="40"/>
      <c r="J333" s="40"/>
      <c r="K333" s="40"/>
      <c r="L333" s="40"/>
      <c r="M333" s="40"/>
      <c r="N333" s="40"/>
      <c r="O333" s="40"/>
      <c r="P333" s="40"/>
      <c r="Q333" s="40"/>
      <c r="R333" s="40"/>
      <c r="S333" s="46"/>
      <c r="T333" s="163">
        <f>U330*J329</f>
        <v>0</v>
      </c>
      <c r="U333" s="163"/>
      <c r="V333" s="48"/>
    </row>
    <row r="334" spans="1:24" ht="24" customHeight="1">
      <c r="A334" s="45" t="s">
        <v>126</v>
      </c>
      <c r="B334" s="40"/>
      <c r="C334" s="40"/>
      <c r="D334" s="40"/>
      <c r="E334" s="40"/>
      <c r="F334" s="40"/>
      <c r="G334" s="40"/>
      <c r="H334" s="40"/>
      <c r="I334" s="40"/>
      <c r="J334" s="40"/>
      <c r="K334" s="40"/>
      <c r="L334" s="40"/>
      <c r="M334" s="40"/>
      <c r="N334" s="40"/>
      <c r="O334" s="40"/>
      <c r="P334" s="40"/>
      <c r="Q334" s="40"/>
      <c r="R334" s="40"/>
      <c r="S334" s="49" t="str">
        <f>IF(T328=1,"　",IF(V334=0,0,IF(LEN(ROUND(SUM($B334:$R334)/COUNTIF($B334:$R334,"&gt;0"),0))&lt;4,ROUND(SUM($B334:$R334)/COUNTIF($B334:$R334,"&gt;0"),0),ROUND(SUM($B334:$R334)/COUNTIF($B334:$R334,"&gt;0"),-(LEN(ROUND(SUM($B334:$R334)/COUNTIF($B334:$R334,"&gt;0"),0))-3)))))</f>
        <v>　</v>
      </c>
      <c r="T334" s="164" t="s">
        <v>114</v>
      </c>
      <c r="U334" s="164"/>
      <c r="V334" s="50"/>
      <c r="X334" s="51"/>
    </row>
    <row r="335" spans="1:24" ht="25.5">
      <c r="A335" s="45" t="s">
        <v>115</v>
      </c>
      <c r="B335" s="46">
        <f t="shared" ref="B335:R335" si="58">B332*B333</f>
        <v>0</v>
      </c>
      <c r="C335" s="46">
        <f t="shared" si="58"/>
        <v>0</v>
      </c>
      <c r="D335" s="46">
        <f t="shared" si="58"/>
        <v>0</v>
      </c>
      <c r="E335" s="46">
        <f t="shared" si="58"/>
        <v>0</v>
      </c>
      <c r="F335" s="46">
        <f t="shared" si="58"/>
        <v>0</v>
      </c>
      <c r="G335" s="46">
        <f t="shared" si="58"/>
        <v>0</v>
      </c>
      <c r="H335" s="46">
        <f t="shared" si="58"/>
        <v>0</v>
      </c>
      <c r="I335" s="46">
        <f t="shared" si="58"/>
        <v>0</v>
      </c>
      <c r="J335" s="46">
        <f t="shared" si="58"/>
        <v>0</v>
      </c>
      <c r="K335" s="46">
        <f t="shared" si="58"/>
        <v>0</v>
      </c>
      <c r="L335" s="46">
        <f t="shared" si="58"/>
        <v>0</v>
      </c>
      <c r="M335" s="46">
        <f t="shared" si="58"/>
        <v>0</v>
      </c>
      <c r="N335" s="46">
        <f t="shared" si="58"/>
        <v>0</v>
      </c>
      <c r="O335" s="46">
        <f t="shared" si="58"/>
        <v>0</v>
      </c>
      <c r="P335" s="46">
        <f t="shared" si="58"/>
        <v>0</v>
      </c>
      <c r="Q335" s="46">
        <f t="shared" si="58"/>
        <v>0</v>
      </c>
      <c r="R335" s="46">
        <f t="shared" si="58"/>
        <v>0</v>
      </c>
      <c r="S335" s="46">
        <f>SUM(B335:R335)</f>
        <v>0</v>
      </c>
      <c r="T335" s="164">
        <f>IF(U330=0,0,IF(J328=S332,S335,ROUNDDOWN((J328/S332)*S335,0)))</f>
        <v>0</v>
      </c>
      <c r="U335" s="164"/>
      <c r="V335" s="47"/>
    </row>
    <row r="336" spans="1:24" ht="25.5">
      <c r="A336" s="52" t="s">
        <v>116</v>
      </c>
      <c r="B336" s="53">
        <f t="shared" ref="B336:R336" si="59">IF($T328=2,0,B332*B334)</f>
        <v>0</v>
      </c>
      <c r="C336" s="53">
        <f t="shared" si="59"/>
        <v>0</v>
      </c>
      <c r="D336" s="53">
        <f t="shared" si="59"/>
        <v>0</v>
      </c>
      <c r="E336" s="53">
        <f t="shared" si="59"/>
        <v>0</v>
      </c>
      <c r="F336" s="53">
        <f t="shared" si="59"/>
        <v>0</v>
      </c>
      <c r="G336" s="53">
        <f t="shared" si="59"/>
        <v>0</v>
      </c>
      <c r="H336" s="53">
        <f t="shared" si="59"/>
        <v>0</v>
      </c>
      <c r="I336" s="53">
        <f t="shared" si="59"/>
        <v>0</v>
      </c>
      <c r="J336" s="53">
        <f t="shared" si="59"/>
        <v>0</v>
      </c>
      <c r="K336" s="53">
        <f t="shared" si="59"/>
        <v>0</v>
      </c>
      <c r="L336" s="53">
        <f t="shared" si="59"/>
        <v>0</v>
      </c>
      <c r="M336" s="53">
        <f t="shared" si="59"/>
        <v>0</v>
      </c>
      <c r="N336" s="53">
        <f t="shared" si="59"/>
        <v>0</v>
      </c>
      <c r="O336" s="53">
        <f t="shared" si="59"/>
        <v>0</v>
      </c>
      <c r="P336" s="53">
        <f t="shared" si="59"/>
        <v>0</v>
      </c>
      <c r="Q336" s="53">
        <f t="shared" si="59"/>
        <v>0</v>
      </c>
      <c r="R336" s="53">
        <f t="shared" si="59"/>
        <v>0</v>
      </c>
      <c r="S336" s="53">
        <f>IF($T328=2,0,SUM(B336:R336))</f>
        <v>0</v>
      </c>
      <c r="T336" s="162" t="str">
        <f>IF(T328=1,"スライド単価p'×対象数量","平均単価×対象数量")</f>
        <v>スライド単価p'×対象数量</v>
      </c>
      <c r="U336" s="162"/>
      <c r="V336" s="47"/>
    </row>
    <row r="337" spans="1:22" ht="26.25" customHeight="1">
      <c r="A337" s="54" t="s">
        <v>117</v>
      </c>
      <c r="B337" s="165" t="str">
        <f>IF(T328=1,"ｐ’＝Σ（搬入数量×実勢価格）÷搬入数量＝","  ")</f>
        <v>ｐ’＝Σ（搬入数量×実勢価格）÷搬入数量＝</v>
      </c>
      <c r="C337" s="165"/>
      <c r="D337" s="165"/>
      <c r="E337" s="165"/>
      <c r="F337" s="165"/>
      <c r="G337" s="165"/>
      <c r="H337" s="165"/>
      <c r="I337" s="55">
        <f>IF(T328=1,S336,"  ")</f>
        <v>0</v>
      </c>
      <c r="J337" s="56" t="str">
        <f>IF(T328=1,"÷","  ")</f>
        <v>÷</v>
      </c>
      <c r="K337" s="55">
        <f>IF(T328=1,S332,"  ")</f>
        <v>0</v>
      </c>
      <c r="L337" s="56" t="str">
        <f>IF(T328=1,"＝","  ")</f>
        <v>＝</v>
      </c>
      <c r="M337" s="55"/>
      <c r="N337" s="56"/>
      <c r="O337" s="57">
        <f>IF(T328=2,"  ",IF(K337=0,0,I337/K337))</f>
        <v>0</v>
      </c>
      <c r="P337" s="57"/>
      <c r="Q337" s="58"/>
      <c r="R337" s="59" t="s">
        <v>61</v>
      </c>
      <c r="S337" s="60">
        <f>IF(T328=2,"  ",IF(LEN(ROUND(O337,0))&lt;4,ROUND(O337,0),ROUND(O337,-(LEN(ROUND(O337,0))-3))))</f>
        <v>0</v>
      </c>
      <c r="T337" s="164">
        <f>IF(T328=1,U330*S337,S334*U330)</f>
        <v>0</v>
      </c>
      <c r="U337" s="164"/>
      <c r="V337" s="47"/>
    </row>
  </sheetData>
  <sheetProtection selectLockedCells="1" selectUnlockedCells="1"/>
  <mergeCells count="454">
    <mergeCell ref="T334:U334"/>
    <mergeCell ref="T335:U335"/>
    <mergeCell ref="T336:U336"/>
    <mergeCell ref="B337:H337"/>
    <mergeCell ref="T337:U337"/>
    <mergeCell ref="B330:S330"/>
    <mergeCell ref="T330:T331"/>
    <mergeCell ref="U330:U331"/>
    <mergeCell ref="V330:V331"/>
    <mergeCell ref="T332:U332"/>
    <mergeCell ref="T333:U333"/>
    <mergeCell ref="T323:U323"/>
    <mergeCell ref="T324:U324"/>
    <mergeCell ref="T325:U325"/>
    <mergeCell ref="B326:H326"/>
    <mergeCell ref="T326:U326"/>
    <mergeCell ref="B328:H328"/>
    <mergeCell ref="L328:S329"/>
    <mergeCell ref="T328:U329"/>
    <mergeCell ref="B329:H329"/>
    <mergeCell ref="B319:S319"/>
    <mergeCell ref="T319:T320"/>
    <mergeCell ref="U319:U320"/>
    <mergeCell ref="V319:V320"/>
    <mergeCell ref="T321:U321"/>
    <mergeCell ref="T322:U322"/>
    <mergeCell ref="T312:U312"/>
    <mergeCell ref="T313:U313"/>
    <mergeCell ref="T314:U314"/>
    <mergeCell ref="B315:H315"/>
    <mergeCell ref="T315:U315"/>
    <mergeCell ref="B317:H317"/>
    <mergeCell ref="L317:S318"/>
    <mergeCell ref="T317:U318"/>
    <mergeCell ref="B318:H318"/>
    <mergeCell ref="B308:S308"/>
    <mergeCell ref="T308:T309"/>
    <mergeCell ref="U308:U309"/>
    <mergeCell ref="V308:V309"/>
    <mergeCell ref="T310:U310"/>
    <mergeCell ref="T311:U311"/>
    <mergeCell ref="T301:U301"/>
    <mergeCell ref="T302:U302"/>
    <mergeCell ref="T303:U303"/>
    <mergeCell ref="B304:H304"/>
    <mergeCell ref="T304:U304"/>
    <mergeCell ref="B306:H306"/>
    <mergeCell ref="L306:S307"/>
    <mergeCell ref="T306:U307"/>
    <mergeCell ref="B307:H307"/>
    <mergeCell ref="B297:S297"/>
    <mergeCell ref="T297:T298"/>
    <mergeCell ref="U297:U298"/>
    <mergeCell ref="V297:V298"/>
    <mergeCell ref="T299:U299"/>
    <mergeCell ref="T300:U300"/>
    <mergeCell ref="T290:U290"/>
    <mergeCell ref="T291:U291"/>
    <mergeCell ref="T292:U292"/>
    <mergeCell ref="B293:H293"/>
    <mergeCell ref="T293:U293"/>
    <mergeCell ref="B295:H295"/>
    <mergeCell ref="L295:S296"/>
    <mergeCell ref="T295:U296"/>
    <mergeCell ref="B296:H296"/>
    <mergeCell ref="B286:S286"/>
    <mergeCell ref="T286:T287"/>
    <mergeCell ref="U286:U287"/>
    <mergeCell ref="V286:V287"/>
    <mergeCell ref="T288:U288"/>
    <mergeCell ref="T289:U289"/>
    <mergeCell ref="T279:U279"/>
    <mergeCell ref="T280:U280"/>
    <mergeCell ref="T281:U281"/>
    <mergeCell ref="B282:H282"/>
    <mergeCell ref="T282:U282"/>
    <mergeCell ref="B284:H284"/>
    <mergeCell ref="L284:S285"/>
    <mergeCell ref="T284:U285"/>
    <mergeCell ref="B285:H285"/>
    <mergeCell ref="B275:S275"/>
    <mergeCell ref="T275:T276"/>
    <mergeCell ref="U275:U276"/>
    <mergeCell ref="V275:V276"/>
    <mergeCell ref="T277:U277"/>
    <mergeCell ref="T278:U278"/>
    <mergeCell ref="T268:U268"/>
    <mergeCell ref="T269:U269"/>
    <mergeCell ref="T270:U270"/>
    <mergeCell ref="B271:H271"/>
    <mergeCell ref="T271:U271"/>
    <mergeCell ref="B273:H273"/>
    <mergeCell ref="L273:S274"/>
    <mergeCell ref="T273:U274"/>
    <mergeCell ref="B274:H274"/>
    <mergeCell ref="B264:S264"/>
    <mergeCell ref="T264:T265"/>
    <mergeCell ref="U264:U265"/>
    <mergeCell ref="V264:V265"/>
    <mergeCell ref="T266:U266"/>
    <mergeCell ref="T267:U267"/>
    <mergeCell ref="T257:U257"/>
    <mergeCell ref="T258:U258"/>
    <mergeCell ref="T259:U259"/>
    <mergeCell ref="B260:H260"/>
    <mergeCell ref="T260:U260"/>
    <mergeCell ref="B262:H262"/>
    <mergeCell ref="L262:S263"/>
    <mergeCell ref="T262:U263"/>
    <mergeCell ref="B263:H263"/>
    <mergeCell ref="B253:S253"/>
    <mergeCell ref="T253:T254"/>
    <mergeCell ref="U253:U254"/>
    <mergeCell ref="V253:V254"/>
    <mergeCell ref="T255:U255"/>
    <mergeCell ref="T256:U256"/>
    <mergeCell ref="T246:U246"/>
    <mergeCell ref="T247:U247"/>
    <mergeCell ref="T248:U248"/>
    <mergeCell ref="B249:H249"/>
    <mergeCell ref="T249:U249"/>
    <mergeCell ref="B251:H251"/>
    <mergeCell ref="L251:S252"/>
    <mergeCell ref="T251:U252"/>
    <mergeCell ref="B252:H252"/>
    <mergeCell ref="B242:S242"/>
    <mergeCell ref="T242:T243"/>
    <mergeCell ref="U242:U243"/>
    <mergeCell ref="V242:V243"/>
    <mergeCell ref="T244:U244"/>
    <mergeCell ref="T245:U245"/>
    <mergeCell ref="T235:U235"/>
    <mergeCell ref="T236:U236"/>
    <mergeCell ref="T237:U237"/>
    <mergeCell ref="B238:H238"/>
    <mergeCell ref="T238:U238"/>
    <mergeCell ref="B240:H240"/>
    <mergeCell ref="L240:S241"/>
    <mergeCell ref="T240:U241"/>
    <mergeCell ref="B241:H241"/>
    <mergeCell ref="B231:S231"/>
    <mergeCell ref="T231:T232"/>
    <mergeCell ref="U231:U232"/>
    <mergeCell ref="V231:V232"/>
    <mergeCell ref="T233:U233"/>
    <mergeCell ref="T234:U234"/>
    <mergeCell ref="T224:U224"/>
    <mergeCell ref="T225:U225"/>
    <mergeCell ref="T226:U226"/>
    <mergeCell ref="B227:H227"/>
    <mergeCell ref="T227:U227"/>
    <mergeCell ref="B229:H229"/>
    <mergeCell ref="L229:S230"/>
    <mergeCell ref="T229:U230"/>
    <mergeCell ref="B230:H230"/>
    <mergeCell ref="B220:S220"/>
    <mergeCell ref="T220:T221"/>
    <mergeCell ref="U220:U221"/>
    <mergeCell ref="V220:V221"/>
    <mergeCell ref="T222:U222"/>
    <mergeCell ref="T223:U223"/>
    <mergeCell ref="T213:U213"/>
    <mergeCell ref="T214:U214"/>
    <mergeCell ref="T215:U215"/>
    <mergeCell ref="B216:H216"/>
    <mergeCell ref="T216:U216"/>
    <mergeCell ref="B218:H218"/>
    <mergeCell ref="L218:S219"/>
    <mergeCell ref="T218:U219"/>
    <mergeCell ref="B219:H219"/>
    <mergeCell ref="B209:S209"/>
    <mergeCell ref="T209:T210"/>
    <mergeCell ref="U209:U210"/>
    <mergeCell ref="V209:V210"/>
    <mergeCell ref="T211:U211"/>
    <mergeCell ref="T212:U212"/>
    <mergeCell ref="T202:U202"/>
    <mergeCell ref="T203:U203"/>
    <mergeCell ref="T204:U204"/>
    <mergeCell ref="B205:H205"/>
    <mergeCell ref="T205:U205"/>
    <mergeCell ref="B207:H207"/>
    <mergeCell ref="L207:S208"/>
    <mergeCell ref="T207:U208"/>
    <mergeCell ref="B208:H208"/>
    <mergeCell ref="B198:S198"/>
    <mergeCell ref="T198:T199"/>
    <mergeCell ref="U198:U199"/>
    <mergeCell ref="V198:V199"/>
    <mergeCell ref="T200:U200"/>
    <mergeCell ref="T201:U201"/>
    <mergeCell ref="T191:U191"/>
    <mergeCell ref="T192:U192"/>
    <mergeCell ref="T193:U193"/>
    <mergeCell ref="B194:H194"/>
    <mergeCell ref="T194:U194"/>
    <mergeCell ref="B196:H196"/>
    <mergeCell ref="L196:S197"/>
    <mergeCell ref="T196:U197"/>
    <mergeCell ref="B197:H197"/>
    <mergeCell ref="B187:S187"/>
    <mergeCell ref="T187:T188"/>
    <mergeCell ref="U187:U188"/>
    <mergeCell ref="V187:V188"/>
    <mergeCell ref="T189:U189"/>
    <mergeCell ref="T190:U190"/>
    <mergeCell ref="T180:U180"/>
    <mergeCell ref="T181:U181"/>
    <mergeCell ref="T182:U182"/>
    <mergeCell ref="B183:H183"/>
    <mergeCell ref="T183:U183"/>
    <mergeCell ref="B185:H185"/>
    <mergeCell ref="L185:S186"/>
    <mergeCell ref="T185:U186"/>
    <mergeCell ref="B186:H186"/>
    <mergeCell ref="B176:S176"/>
    <mergeCell ref="T176:T177"/>
    <mergeCell ref="U176:U177"/>
    <mergeCell ref="V176:V177"/>
    <mergeCell ref="T178:U178"/>
    <mergeCell ref="T179:U179"/>
    <mergeCell ref="T169:U169"/>
    <mergeCell ref="T170:U170"/>
    <mergeCell ref="T171:U171"/>
    <mergeCell ref="B172:H172"/>
    <mergeCell ref="T172:U172"/>
    <mergeCell ref="B174:H174"/>
    <mergeCell ref="L174:S175"/>
    <mergeCell ref="T174:U175"/>
    <mergeCell ref="B175:H175"/>
    <mergeCell ref="B165:S165"/>
    <mergeCell ref="T165:T166"/>
    <mergeCell ref="U165:U166"/>
    <mergeCell ref="V165:V166"/>
    <mergeCell ref="T167:U167"/>
    <mergeCell ref="T168:U168"/>
    <mergeCell ref="T158:U158"/>
    <mergeCell ref="T159:U159"/>
    <mergeCell ref="T160:U160"/>
    <mergeCell ref="B161:H161"/>
    <mergeCell ref="T161:U161"/>
    <mergeCell ref="B163:H163"/>
    <mergeCell ref="L163:S164"/>
    <mergeCell ref="T163:U164"/>
    <mergeCell ref="B164:H164"/>
    <mergeCell ref="B154:S154"/>
    <mergeCell ref="T154:T155"/>
    <mergeCell ref="U154:U155"/>
    <mergeCell ref="V154:V155"/>
    <mergeCell ref="T156:U156"/>
    <mergeCell ref="T157:U157"/>
    <mergeCell ref="T147:U147"/>
    <mergeCell ref="T148:U148"/>
    <mergeCell ref="T149:U149"/>
    <mergeCell ref="B150:H150"/>
    <mergeCell ref="T150:U150"/>
    <mergeCell ref="B152:H152"/>
    <mergeCell ref="L152:S153"/>
    <mergeCell ref="T152:U153"/>
    <mergeCell ref="B153:H153"/>
    <mergeCell ref="B143:S143"/>
    <mergeCell ref="T143:T144"/>
    <mergeCell ref="U143:U144"/>
    <mergeCell ref="V143:V144"/>
    <mergeCell ref="T145:U145"/>
    <mergeCell ref="T146:U146"/>
    <mergeCell ref="T136:U136"/>
    <mergeCell ref="T137:U137"/>
    <mergeCell ref="T138:U138"/>
    <mergeCell ref="B139:H139"/>
    <mergeCell ref="T139:U139"/>
    <mergeCell ref="B141:H141"/>
    <mergeCell ref="L141:S142"/>
    <mergeCell ref="T141:U142"/>
    <mergeCell ref="B142:H142"/>
    <mergeCell ref="B132:S132"/>
    <mergeCell ref="T132:T133"/>
    <mergeCell ref="U132:U133"/>
    <mergeCell ref="V132:V133"/>
    <mergeCell ref="T134:U134"/>
    <mergeCell ref="T135:U135"/>
    <mergeCell ref="T125:U125"/>
    <mergeCell ref="T126:U126"/>
    <mergeCell ref="T127:U127"/>
    <mergeCell ref="B128:H128"/>
    <mergeCell ref="T128:U128"/>
    <mergeCell ref="B130:H130"/>
    <mergeCell ref="L130:S131"/>
    <mergeCell ref="T130:U131"/>
    <mergeCell ref="B131:H131"/>
    <mergeCell ref="B121:S121"/>
    <mergeCell ref="T121:T122"/>
    <mergeCell ref="U121:U122"/>
    <mergeCell ref="V121:V122"/>
    <mergeCell ref="T123:U123"/>
    <mergeCell ref="T124:U124"/>
    <mergeCell ref="T114:U114"/>
    <mergeCell ref="T115:U115"/>
    <mergeCell ref="T116:U116"/>
    <mergeCell ref="B117:H117"/>
    <mergeCell ref="T117:U117"/>
    <mergeCell ref="B119:H119"/>
    <mergeCell ref="L119:S120"/>
    <mergeCell ref="T119:U120"/>
    <mergeCell ref="B120:H120"/>
    <mergeCell ref="B110:S110"/>
    <mergeCell ref="T110:T111"/>
    <mergeCell ref="U110:U111"/>
    <mergeCell ref="V110:V111"/>
    <mergeCell ref="T112:U112"/>
    <mergeCell ref="T113:U113"/>
    <mergeCell ref="T103:U103"/>
    <mergeCell ref="T104:U104"/>
    <mergeCell ref="T105:U105"/>
    <mergeCell ref="B106:H106"/>
    <mergeCell ref="T106:U106"/>
    <mergeCell ref="B108:H108"/>
    <mergeCell ref="L108:S109"/>
    <mergeCell ref="T108:U109"/>
    <mergeCell ref="B109:H109"/>
    <mergeCell ref="B99:S99"/>
    <mergeCell ref="T99:T100"/>
    <mergeCell ref="U99:U100"/>
    <mergeCell ref="V99:V100"/>
    <mergeCell ref="T101:U101"/>
    <mergeCell ref="T102:U102"/>
    <mergeCell ref="T92:U92"/>
    <mergeCell ref="T93:U93"/>
    <mergeCell ref="T94:U94"/>
    <mergeCell ref="B95:H95"/>
    <mergeCell ref="T95:U95"/>
    <mergeCell ref="B97:H97"/>
    <mergeCell ref="L97:S98"/>
    <mergeCell ref="T97:U98"/>
    <mergeCell ref="B98:H98"/>
    <mergeCell ref="B88:S88"/>
    <mergeCell ref="T88:T89"/>
    <mergeCell ref="U88:U89"/>
    <mergeCell ref="V88:V89"/>
    <mergeCell ref="T90:U90"/>
    <mergeCell ref="T91:U91"/>
    <mergeCell ref="T81:U81"/>
    <mergeCell ref="T82:U82"/>
    <mergeCell ref="T83:U83"/>
    <mergeCell ref="B84:H84"/>
    <mergeCell ref="T84:U84"/>
    <mergeCell ref="B86:H86"/>
    <mergeCell ref="L86:S87"/>
    <mergeCell ref="T86:U87"/>
    <mergeCell ref="B87:H87"/>
    <mergeCell ref="B77:S77"/>
    <mergeCell ref="T77:T78"/>
    <mergeCell ref="U77:U78"/>
    <mergeCell ref="V77:V78"/>
    <mergeCell ref="T79:U79"/>
    <mergeCell ref="T80:U80"/>
    <mergeCell ref="T70:U70"/>
    <mergeCell ref="T71:U71"/>
    <mergeCell ref="T72:U72"/>
    <mergeCell ref="B73:H73"/>
    <mergeCell ref="T73:U73"/>
    <mergeCell ref="B75:H75"/>
    <mergeCell ref="L75:S76"/>
    <mergeCell ref="T75:U76"/>
    <mergeCell ref="B76:H76"/>
    <mergeCell ref="B66:S66"/>
    <mergeCell ref="T66:T67"/>
    <mergeCell ref="U66:U67"/>
    <mergeCell ref="V66:V67"/>
    <mergeCell ref="T68:U68"/>
    <mergeCell ref="T69:U69"/>
    <mergeCell ref="T59:U59"/>
    <mergeCell ref="T60:U60"/>
    <mergeCell ref="T61:U61"/>
    <mergeCell ref="B62:H62"/>
    <mergeCell ref="T62:U62"/>
    <mergeCell ref="B64:H64"/>
    <mergeCell ref="L64:S65"/>
    <mergeCell ref="T64:U65"/>
    <mergeCell ref="B65:H65"/>
    <mergeCell ref="B55:S55"/>
    <mergeCell ref="T55:T56"/>
    <mergeCell ref="U55:U56"/>
    <mergeCell ref="V55:V56"/>
    <mergeCell ref="T57:U57"/>
    <mergeCell ref="T58:U58"/>
    <mergeCell ref="T48:U48"/>
    <mergeCell ref="T49:U49"/>
    <mergeCell ref="T50:U50"/>
    <mergeCell ref="B51:H51"/>
    <mergeCell ref="T51:U51"/>
    <mergeCell ref="B53:H53"/>
    <mergeCell ref="L53:S54"/>
    <mergeCell ref="T53:U54"/>
    <mergeCell ref="B54:H54"/>
    <mergeCell ref="B44:S44"/>
    <mergeCell ref="T44:T45"/>
    <mergeCell ref="U44:U45"/>
    <mergeCell ref="V44:V45"/>
    <mergeCell ref="T46:U46"/>
    <mergeCell ref="T47:U47"/>
    <mergeCell ref="T37:U37"/>
    <mergeCell ref="T38:U38"/>
    <mergeCell ref="T39:U39"/>
    <mergeCell ref="B40:H40"/>
    <mergeCell ref="T40:U40"/>
    <mergeCell ref="B42:H42"/>
    <mergeCell ref="L42:S43"/>
    <mergeCell ref="T42:U43"/>
    <mergeCell ref="B43:H43"/>
    <mergeCell ref="B33:S33"/>
    <mergeCell ref="T33:T34"/>
    <mergeCell ref="U33:U34"/>
    <mergeCell ref="V33:V34"/>
    <mergeCell ref="T35:U35"/>
    <mergeCell ref="T36:U36"/>
    <mergeCell ref="B29:H29"/>
    <mergeCell ref="T29:U29"/>
    <mergeCell ref="B31:H31"/>
    <mergeCell ref="L31:S32"/>
    <mergeCell ref="T31:U32"/>
    <mergeCell ref="B32:H32"/>
    <mergeCell ref="V22:V23"/>
    <mergeCell ref="T24:U24"/>
    <mergeCell ref="T25:U25"/>
    <mergeCell ref="T26:U26"/>
    <mergeCell ref="T27:U27"/>
    <mergeCell ref="T28:U28"/>
    <mergeCell ref="B20:H20"/>
    <mergeCell ref="L20:S21"/>
    <mergeCell ref="T20:U21"/>
    <mergeCell ref="B21:H21"/>
    <mergeCell ref="B22:S22"/>
    <mergeCell ref="T22:T23"/>
    <mergeCell ref="U22:U23"/>
    <mergeCell ref="B12:H12"/>
    <mergeCell ref="T12:U12"/>
    <mergeCell ref="A13:U13"/>
    <mergeCell ref="A14:U14"/>
    <mergeCell ref="A15:U15"/>
    <mergeCell ref="A16:U16"/>
    <mergeCell ref="V5:V6"/>
    <mergeCell ref="T7:U7"/>
    <mergeCell ref="T8:U8"/>
    <mergeCell ref="T9:U9"/>
    <mergeCell ref="T10:U10"/>
    <mergeCell ref="T11:U11"/>
    <mergeCell ref="B3:H3"/>
    <mergeCell ref="L3:S4"/>
    <mergeCell ref="T3:U4"/>
    <mergeCell ref="B4:H4"/>
    <mergeCell ref="B5:S5"/>
    <mergeCell ref="T5:T6"/>
    <mergeCell ref="U5:U6"/>
  </mergeCells>
  <phoneticPr fontId="35"/>
  <pageMargins left="0.51180555555555551" right="0.19652777777777777" top="0.39374999999999999" bottom="0.43333333333333335"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Normal="100" workbookViewId="0"/>
  </sheetViews>
  <sheetFormatPr defaultRowHeight="13.5"/>
  <cols>
    <col min="1" max="1" width="7.875" customWidth="1"/>
    <col min="2" max="2" width="11.125" customWidth="1"/>
    <col min="3" max="3" width="12.375" customWidth="1"/>
    <col min="4" max="4" width="9" customWidth="1"/>
    <col min="5" max="5" width="5" customWidth="1"/>
    <col min="6" max="6" width="20.625" customWidth="1"/>
    <col min="7" max="7" width="20.125" customWidth="1"/>
    <col min="8" max="8" width="7.875" customWidth="1"/>
    <col min="9" max="9" width="15.125" customWidth="1"/>
  </cols>
  <sheetData>
    <row r="1" spans="1:12" ht="14.25">
      <c r="H1" s="10" t="s">
        <v>86</v>
      </c>
    </row>
    <row r="2" spans="1:12">
      <c r="A2" s="35" t="str">
        <f>判定○材!A2&amp;"　単品スライド条項適用の判定"</f>
        <v>【○材類】　単品スライド条項適用の判定</v>
      </c>
      <c r="B2" s="35"/>
      <c r="C2" s="35"/>
      <c r="D2" s="35"/>
      <c r="E2" s="35"/>
      <c r="F2" s="35"/>
      <c r="G2" s="35"/>
      <c r="H2" s="35"/>
      <c r="I2" s="35"/>
      <c r="J2" s="35"/>
      <c r="K2" s="35"/>
      <c r="L2" s="35"/>
    </row>
    <row r="3" spans="1:12" ht="24" customHeight="1">
      <c r="A3" s="167" t="s">
        <v>155</v>
      </c>
      <c r="B3" s="167"/>
      <c r="C3" s="167"/>
      <c r="D3" s="66" t="s">
        <v>156</v>
      </c>
      <c r="E3" s="168">
        <f>'スライド額算定調書（計算書）'!H5</f>
        <v>34000000</v>
      </c>
      <c r="F3" s="168"/>
      <c r="G3" s="65" t="s">
        <v>157</v>
      </c>
      <c r="H3" s="41" t="s">
        <v>158</v>
      </c>
      <c r="I3" s="67">
        <f>E3*0.01</f>
        <v>340000</v>
      </c>
      <c r="J3" s="35"/>
      <c r="K3" s="35"/>
      <c r="L3" s="35"/>
    </row>
    <row r="4" spans="1:12" ht="22.5" customHeight="1">
      <c r="A4" s="161" t="s">
        <v>66</v>
      </c>
      <c r="B4" s="161"/>
      <c r="C4" s="161"/>
      <c r="D4" s="41" t="s">
        <v>65</v>
      </c>
      <c r="E4" s="169">
        <f>工事情報入力!B8</f>
        <v>0.8</v>
      </c>
      <c r="F4" s="169"/>
      <c r="G4" s="68"/>
      <c r="H4" s="69"/>
      <c r="I4" s="70"/>
      <c r="J4" s="35"/>
      <c r="K4" s="35"/>
      <c r="L4" s="35"/>
    </row>
    <row r="5" spans="1:12" ht="22.5" customHeight="1">
      <c r="A5" s="148" t="s">
        <v>159</v>
      </c>
      <c r="B5" s="148"/>
      <c r="C5" s="71" t="s">
        <v>93</v>
      </c>
      <c r="D5" s="4" t="s">
        <v>95</v>
      </c>
      <c r="E5" s="4" t="s">
        <v>160</v>
      </c>
      <c r="F5" s="32" t="s">
        <v>161</v>
      </c>
      <c r="G5" s="32" t="s">
        <v>114</v>
      </c>
      <c r="H5" s="161" t="s">
        <v>162</v>
      </c>
      <c r="I5" s="161"/>
      <c r="J5" s="35"/>
      <c r="K5" s="35"/>
      <c r="L5" s="35"/>
    </row>
    <row r="6" spans="1:12" ht="20.100000000000001" customHeight="1">
      <c r="A6" s="4" t="str">
        <f>判定○材!A3</f>
        <v>品目１</v>
      </c>
      <c r="B6" s="4" t="str">
        <f>判定○材!A4</f>
        <v xml:space="preserve"> </v>
      </c>
      <c r="C6" s="4" t="str">
        <f>判定○材!A6</f>
        <v xml:space="preserve"> </v>
      </c>
      <c r="D6" s="34">
        <f>判定○材!U5</f>
        <v>0</v>
      </c>
      <c r="E6" s="31" t="str">
        <f>判定○材!K3</f>
        <v xml:space="preserve"> </v>
      </c>
      <c r="F6" s="34">
        <f>判定○材!T8</f>
        <v>0</v>
      </c>
      <c r="G6" s="34">
        <f>判定○材!T10</f>
        <v>0</v>
      </c>
      <c r="H6" s="170">
        <f>判定○材!T12</f>
        <v>0</v>
      </c>
      <c r="I6" s="170"/>
      <c r="J6" s="35"/>
      <c r="K6" s="35"/>
    </row>
    <row r="7" spans="1:12" ht="20.100000000000001" customHeight="1">
      <c r="A7" s="4" t="str">
        <f>判定○材!A20</f>
        <v>品目２</v>
      </c>
      <c r="B7" s="4" t="str">
        <f>判定○材!A21</f>
        <v xml:space="preserve"> </v>
      </c>
      <c r="C7" s="4" t="str">
        <f>判定○材!A23</f>
        <v xml:space="preserve"> </v>
      </c>
      <c r="D7" s="34">
        <f>判定○材!U22</f>
        <v>0</v>
      </c>
      <c r="E7" s="31" t="str">
        <f>判定○材!K20</f>
        <v xml:space="preserve"> </v>
      </c>
      <c r="F7" s="34">
        <f>判定○材!T25</f>
        <v>0</v>
      </c>
      <c r="G7" s="34">
        <f>判定○材!T27</f>
        <v>0</v>
      </c>
      <c r="H7" s="170">
        <f>判定○材!T29</f>
        <v>0</v>
      </c>
      <c r="I7" s="170"/>
      <c r="J7" s="35"/>
      <c r="K7" s="35"/>
    </row>
    <row r="8" spans="1:12" ht="20.100000000000001" customHeight="1">
      <c r="A8" s="4" t="str">
        <f>判定○材!A31</f>
        <v>品目３</v>
      </c>
      <c r="B8" s="4" t="str">
        <f>判定○材!A32</f>
        <v xml:space="preserve"> </v>
      </c>
      <c r="C8" s="4" t="str">
        <f>判定○材!A34</f>
        <v xml:space="preserve"> </v>
      </c>
      <c r="D8" s="34">
        <f>判定○材!U33</f>
        <v>0</v>
      </c>
      <c r="E8" s="31" t="str">
        <f>判定○材!K31</f>
        <v xml:space="preserve"> </v>
      </c>
      <c r="F8" s="34">
        <f>判定○材!T36</f>
        <v>0</v>
      </c>
      <c r="G8" s="34">
        <f>判定○材!T38</f>
        <v>0</v>
      </c>
      <c r="H8" s="170">
        <f>判定○材!T40</f>
        <v>0</v>
      </c>
      <c r="I8" s="170"/>
      <c r="J8" s="35"/>
      <c r="K8" s="35"/>
    </row>
    <row r="9" spans="1:12" ht="20.100000000000001" customHeight="1">
      <c r="A9" s="4" t="str">
        <f>判定○材!A42</f>
        <v>品目４</v>
      </c>
      <c r="B9" s="4" t="str">
        <f>判定○材!A43</f>
        <v xml:space="preserve"> </v>
      </c>
      <c r="C9" s="4" t="str">
        <f>判定○材!A45</f>
        <v xml:space="preserve"> </v>
      </c>
      <c r="D9" s="34">
        <f>判定○材!U44</f>
        <v>0</v>
      </c>
      <c r="E9" s="31" t="str">
        <f>判定○材!K42</f>
        <v xml:space="preserve"> </v>
      </c>
      <c r="F9" s="34">
        <f>判定○材!T47</f>
        <v>0</v>
      </c>
      <c r="G9" s="34">
        <f>判定○材!T49</f>
        <v>0</v>
      </c>
      <c r="H9" s="170">
        <f>判定○材!T51</f>
        <v>0</v>
      </c>
      <c r="I9" s="170"/>
      <c r="J9" s="35"/>
      <c r="K9" s="35"/>
    </row>
    <row r="10" spans="1:12" ht="20.100000000000001" customHeight="1">
      <c r="A10" s="4" t="str">
        <f>判定○材!A53</f>
        <v>品目５</v>
      </c>
      <c r="B10" s="4" t="str">
        <f>判定○材!A54</f>
        <v xml:space="preserve"> </v>
      </c>
      <c r="C10" s="4" t="str">
        <f>判定○材!A56</f>
        <v xml:space="preserve"> </v>
      </c>
      <c r="D10" s="34">
        <f>判定○材!U55</f>
        <v>0</v>
      </c>
      <c r="E10" s="31" t="str">
        <f>判定○材!K53</f>
        <v xml:space="preserve"> </v>
      </c>
      <c r="F10" s="34">
        <f>判定○材!T58</f>
        <v>0</v>
      </c>
      <c r="G10" s="34">
        <f>判定○材!T60</f>
        <v>0</v>
      </c>
      <c r="H10" s="170">
        <f>判定○材!T62</f>
        <v>0</v>
      </c>
      <c r="I10" s="170"/>
      <c r="J10" s="72"/>
      <c r="K10" s="35"/>
    </row>
    <row r="11" spans="1:12" ht="20.100000000000001" customHeight="1">
      <c r="A11" s="4" t="str">
        <f>判定○材!A64</f>
        <v>品目６</v>
      </c>
      <c r="B11" s="4" t="str">
        <f>判定○材!A65</f>
        <v xml:space="preserve"> </v>
      </c>
      <c r="C11" s="4" t="str">
        <f>判定○材!A67</f>
        <v xml:space="preserve"> </v>
      </c>
      <c r="D11" s="34">
        <f>判定○材!U66</f>
        <v>0</v>
      </c>
      <c r="E11" s="31" t="str">
        <f>判定○材!K64</f>
        <v xml:space="preserve"> </v>
      </c>
      <c r="F11" s="34">
        <f>判定○材!T69</f>
        <v>0</v>
      </c>
      <c r="G11" s="34">
        <f>判定○材!T71</f>
        <v>0</v>
      </c>
      <c r="H11" s="170">
        <f>判定○材!T73</f>
        <v>0</v>
      </c>
      <c r="I11" s="170"/>
    </row>
    <row r="12" spans="1:12" ht="20.100000000000001" customHeight="1">
      <c r="A12" s="4" t="str">
        <f>判定○材!A75</f>
        <v>品目７</v>
      </c>
      <c r="B12" s="4" t="str">
        <f>判定○材!A76</f>
        <v xml:space="preserve"> </v>
      </c>
      <c r="C12" s="4" t="str">
        <f>判定○材!A78</f>
        <v xml:space="preserve"> </v>
      </c>
      <c r="D12" s="34">
        <f>判定○材!U77</f>
        <v>0</v>
      </c>
      <c r="E12" s="31" t="str">
        <f>判定○材!K75</f>
        <v xml:space="preserve"> </v>
      </c>
      <c r="F12" s="34">
        <f>判定○材!T80</f>
        <v>0</v>
      </c>
      <c r="G12" s="34">
        <f>判定○材!T82</f>
        <v>0</v>
      </c>
      <c r="H12" s="170">
        <f>判定○材!T84</f>
        <v>0</v>
      </c>
      <c r="I12" s="170"/>
    </row>
    <row r="13" spans="1:12" ht="20.100000000000001" customHeight="1">
      <c r="A13" s="4" t="str">
        <f>判定○材!A86</f>
        <v>品目８</v>
      </c>
      <c r="B13" s="4" t="str">
        <f>判定○材!A87</f>
        <v xml:space="preserve"> </v>
      </c>
      <c r="C13" s="4" t="str">
        <f>判定○材!A89</f>
        <v xml:space="preserve"> </v>
      </c>
      <c r="D13" s="34">
        <f>判定○材!U88</f>
        <v>0</v>
      </c>
      <c r="E13" s="31" t="str">
        <f>判定○材!K86</f>
        <v xml:space="preserve"> </v>
      </c>
      <c r="F13" s="34">
        <f>判定○材!T91</f>
        <v>0</v>
      </c>
      <c r="G13" s="34">
        <f>判定○材!T93</f>
        <v>0</v>
      </c>
      <c r="H13" s="170">
        <f>判定○材!T95</f>
        <v>0</v>
      </c>
      <c r="I13" s="170"/>
    </row>
    <row r="14" spans="1:12" ht="20.100000000000001" customHeight="1">
      <c r="A14" s="4" t="str">
        <f>判定○材!A97</f>
        <v>品目９</v>
      </c>
      <c r="B14" s="4" t="str">
        <f>判定○材!A98</f>
        <v xml:space="preserve"> </v>
      </c>
      <c r="C14" s="4" t="str">
        <f>判定○材!A100</f>
        <v xml:space="preserve"> </v>
      </c>
      <c r="D14" s="34">
        <f>判定○材!U99</f>
        <v>0</v>
      </c>
      <c r="E14" s="31" t="str">
        <f>判定○材!K97</f>
        <v xml:space="preserve"> </v>
      </c>
      <c r="F14" s="34">
        <f>判定○材!T102</f>
        <v>0</v>
      </c>
      <c r="G14" s="34">
        <f>判定○材!T104</f>
        <v>0</v>
      </c>
      <c r="H14" s="170">
        <f>判定○材!T106</f>
        <v>0</v>
      </c>
      <c r="I14" s="170"/>
    </row>
    <row r="15" spans="1:12" ht="20.100000000000001" customHeight="1">
      <c r="A15" s="4" t="str">
        <f>判定○材!A108</f>
        <v>品目１０</v>
      </c>
      <c r="B15" s="4" t="str">
        <f>判定○材!A109</f>
        <v xml:space="preserve"> </v>
      </c>
      <c r="C15" s="4" t="str">
        <f>判定○材!A111</f>
        <v xml:space="preserve"> </v>
      </c>
      <c r="D15" s="34">
        <f>判定○材!U110</f>
        <v>0</v>
      </c>
      <c r="E15" s="31" t="str">
        <f>判定○材!K108</f>
        <v xml:space="preserve"> </v>
      </c>
      <c r="F15" s="34">
        <f>判定○材!T113</f>
        <v>0</v>
      </c>
      <c r="G15" s="34">
        <f>判定○材!T115</f>
        <v>0</v>
      </c>
      <c r="H15" s="170">
        <f>判定○材!T117</f>
        <v>0</v>
      </c>
      <c r="I15" s="170"/>
    </row>
    <row r="16" spans="1:12" ht="20.100000000000001" customHeight="1">
      <c r="A16" s="4" t="str">
        <f>判定○材!A119</f>
        <v>品目１１</v>
      </c>
      <c r="B16" s="4" t="str">
        <f>判定○材!A120</f>
        <v xml:space="preserve"> </v>
      </c>
      <c r="C16" s="4" t="str">
        <f>判定○材!A122</f>
        <v xml:space="preserve"> </v>
      </c>
      <c r="D16" s="34">
        <f>判定○材!U121</f>
        <v>0</v>
      </c>
      <c r="E16" s="31" t="str">
        <f>判定○材!K119</f>
        <v xml:space="preserve"> </v>
      </c>
      <c r="F16" s="34">
        <f>判定○材!T124</f>
        <v>0</v>
      </c>
      <c r="G16" s="34">
        <f>判定○材!T126</f>
        <v>0</v>
      </c>
      <c r="H16" s="170">
        <f>判定○材!T128</f>
        <v>0</v>
      </c>
      <c r="I16" s="170"/>
    </row>
    <row r="17" spans="1:9" ht="20.100000000000001" customHeight="1">
      <c r="A17" s="4" t="str">
        <f>判定○材!A130</f>
        <v>品目１２</v>
      </c>
      <c r="B17" s="4" t="str">
        <f>判定○材!A131</f>
        <v xml:space="preserve"> </v>
      </c>
      <c r="C17" s="4" t="str">
        <f>判定○材!A133</f>
        <v xml:space="preserve"> </v>
      </c>
      <c r="D17" s="34">
        <f>判定○材!U132</f>
        <v>0</v>
      </c>
      <c r="E17" s="31" t="str">
        <f>判定○材!K130</f>
        <v xml:space="preserve"> </v>
      </c>
      <c r="F17" s="34">
        <f>判定○材!T135</f>
        <v>0</v>
      </c>
      <c r="G17" s="34">
        <f>判定○材!T137</f>
        <v>0</v>
      </c>
      <c r="H17" s="170">
        <f>判定○材!T139</f>
        <v>0</v>
      </c>
      <c r="I17" s="170"/>
    </row>
    <row r="18" spans="1:9" ht="20.100000000000001" customHeight="1">
      <c r="A18" s="4" t="str">
        <f>判定○材!A141</f>
        <v>品目１３</v>
      </c>
      <c r="B18" s="4" t="str">
        <f>判定○材!A142</f>
        <v xml:space="preserve"> </v>
      </c>
      <c r="C18" s="4" t="str">
        <f>判定○材!A144</f>
        <v xml:space="preserve"> </v>
      </c>
      <c r="D18" s="34">
        <f>判定○材!U143</f>
        <v>0</v>
      </c>
      <c r="E18" s="31" t="str">
        <f>判定○材!K141</f>
        <v xml:space="preserve"> </v>
      </c>
      <c r="F18" s="34">
        <f>判定○材!T146</f>
        <v>0</v>
      </c>
      <c r="G18" s="34">
        <f>判定○材!T148</f>
        <v>0</v>
      </c>
      <c r="H18" s="170">
        <f>判定○材!T150</f>
        <v>0</v>
      </c>
      <c r="I18" s="170"/>
    </row>
    <row r="19" spans="1:9" ht="20.100000000000001" customHeight="1">
      <c r="A19" s="4" t="str">
        <f>判定○材!A152</f>
        <v>品目１４</v>
      </c>
      <c r="B19" s="4" t="str">
        <f>判定○材!A153</f>
        <v xml:space="preserve"> </v>
      </c>
      <c r="C19" s="4" t="str">
        <f>判定○材!A155</f>
        <v xml:space="preserve"> </v>
      </c>
      <c r="D19" s="34">
        <f>判定○材!U154</f>
        <v>0</v>
      </c>
      <c r="E19" s="31" t="str">
        <f>判定○材!K152</f>
        <v xml:space="preserve"> </v>
      </c>
      <c r="F19" s="34">
        <f>判定○材!T157</f>
        <v>0</v>
      </c>
      <c r="G19" s="34">
        <f>判定○材!T159</f>
        <v>0</v>
      </c>
      <c r="H19" s="170">
        <f>判定○材!T161</f>
        <v>0</v>
      </c>
      <c r="I19" s="170"/>
    </row>
    <row r="20" spans="1:9" ht="20.100000000000001" customHeight="1">
      <c r="A20" s="4" t="str">
        <f>判定○材!A163</f>
        <v>品目１５</v>
      </c>
      <c r="B20" s="4" t="str">
        <f>判定○材!A164</f>
        <v xml:space="preserve"> </v>
      </c>
      <c r="C20" s="4" t="str">
        <f>判定○材!A166</f>
        <v xml:space="preserve"> </v>
      </c>
      <c r="D20" s="34">
        <f>判定○材!U165</f>
        <v>0</v>
      </c>
      <c r="E20" s="31" t="str">
        <f>判定○材!K163</f>
        <v xml:space="preserve"> </v>
      </c>
      <c r="F20" s="34">
        <f>判定○材!T168</f>
        <v>0</v>
      </c>
      <c r="G20" s="34">
        <f>判定○材!T170</f>
        <v>0</v>
      </c>
      <c r="H20" s="170">
        <f>判定○材!T172</f>
        <v>0</v>
      </c>
      <c r="I20" s="170"/>
    </row>
    <row r="21" spans="1:9" ht="20.100000000000001" customHeight="1">
      <c r="A21" s="4" t="str">
        <f>判定○材!A174</f>
        <v>品目１６</v>
      </c>
      <c r="B21" s="4" t="str">
        <f>判定○材!A175</f>
        <v xml:space="preserve"> </v>
      </c>
      <c r="C21" s="4" t="str">
        <f>判定○材!A177</f>
        <v xml:space="preserve"> </v>
      </c>
      <c r="D21" s="34">
        <f>判定○材!U176</f>
        <v>0</v>
      </c>
      <c r="E21" s="31" t="str">
        <f>判定○材!K174</f>
        <v xml:space="preserve"> </v>
      </c>
      <c r="F21" s="34">
        <f>判定○材!T179</f>
        <v>0</v>
      </c>
      <c r="G21" s="34">
        <f>判定○材!T181</f>
        <v>0</v>
      </c>
      <c r="H21" s="170">
        <f>判定○材!T183</f>
        <v>0</v>
      </c>
      <c r="I21" s="170"/>
    </row>
    <row r="22" spans="1:9" ht="20.100000000000001" customHeight="1">
      <c r="A22" s="4" t="str">
        <f>判定○材!A185</f>
        <v>品目１７</v>
      </c>
      <c r="B22" s="4" t="str">
        <f>判定○材!A186</f>
        <v xml:space="preserve"> </v>
      </c>
      <c r="C22" s="4" t="str">
        <f>判定○材!A188</f>
        <v xml:space="preserve"> </v>
      </c>
      <c r="D22" s="34">
        <f>判定○材!U187</f>
        <v>0</v>
      </c>
      <c r="E22" s="31" t="str">
        <f>判定○材!K185</f>
        <v xml:space="preserve"> </v>
      </c>
      <c r="F22" s="34">
        <f>判定○材!T190</f>
        <v>0</v>
      </c>
      <c r="G22" s="34">
        <f>判定○材!T192</f>
        <v>0</v>
      </c>
      <c r="H22" s="170">
        <f>判定○材!T194</f>
        <v>0</v>
      </c>
      <c r="I22" s="170"/>
    </row>
    <row r="23" spans="1:9" ht="20.100000000000001" customHeight="1">
      <c r="A23" s="4" t="str">
        <f>判定○材!A196</f>
        <v>品目１８</v>
      </c>
      <c r="B23" s="4" t="str">
        <f>判定○材!A197</f>
        <v xml:space="preserve"> </v>
      </c>
      <c r="C23" s="4" t="str">
        <f>判定○材!A199</f>
        <v xml:space="preserve"> </v>
      </c>
      <c r="D23" s="34">
        <f>判定○材!U198</f>
        <v>0</v>
      </c>
      <c r="E23" s="31" t="str">
        <f>判定○材!K196</f>
        <v xml:space="preserve"> </v>
      </c>
      <c r="F23" s="34">
        <f>判定○材!T201</f>
        <v>0</v>
      </c>
      <c r="G23" s="34">
        <f>判定○材!T203</f>
        <v>0</v>
      </c>
      <c r="H23" s="170">
        <f>判定○材!T205</f>
        <v>0</v>
      </c>
      <c r="I23" s="170"/>
    </row>
    <row r="24" spans="1:9" ht="20.100000000000001" customHeight="1">
      <c r="A24" s="4" t="str">
        <f>判定○材!A207</f>
        <v>品目１９</v>
      </c>
      <c r="B24" s="4" t="str">
        <f>判定○材!A208</f>
        <v xml:space="preserve"> </v>
      </c>
      <c r="C24" s="4" t="str">
        <f>判定○材!A210</f>
        <v xml:space="preserve"> </v>
      </c>
      <c r="D24" s="34">
        <f>判定○材!U209</f>
        <v>0</v>
      </c>
      <c r="E24" s="31" t="str">
        <f>判定○材!K207</f>
        <v xml:space="preserve"> </v>
      </c>
      <c r="F24" s="34">
        <f>判定○材!T212</f>
        <v>0</v>
      </c>
      <c r="G24" s="34">
        <f>判定○材!T214</f>
        <v>0</v>
      </c>
      <c r="H24" s="170">
        <f>判定○材!T216</f>
        <v>0</v>
      </c>
      <c r="I24" s="170"/>
    </row>
    <row r="25" spans="1:9" ht="20.100000000000001" customHeight="1">
      <c r="A25" s="4" t="str">
        <f>判定○材!A218</f>
        <v>品目２０</v>
      </c>
      <c r="B25" s="4" t="str">
        <f>判定○材!A219</f>
        <v xml:space="preserve"> </v>
      </c>
      <c r="C25" s="4" t="str">
        <f>判定○材!A221</f>
        <v xml:space="preserve"> </v>
      </c>
      <c r="D25" s="34">
        <f>判定○材!U220</f>
        <v>0</v>
      </c>
      <c r="E25" s="31" t="str">
        <f>判定○材!K218</f>
        <v xml:space="preserve"> </v>
      </c>
      <c r="F25" s="34">
        <f>判定○材!T223</f>
        <v>0</v>
      </c>
      <c r="G25" s="34">
        <f>判定○材!T225</f>
        <v>0</v>
      </c>
      <c r="H25" s="170">
        <f>判定○材!T227</f>
        <v>0</v>
      </c>
      <c r="I25" s="170"/>
    </row>
    <row r="26" spans="1:9" ht="20.100000000000001" customHeight="1">
      <c r="A26" s="4" t="str">
        <f>判定○材!A229</f>
        <v>品目２１</v>
      </c>
      <c r="B26" s="4" t="str">
        <f>判定○材!A230</f>
        <v xml:space="preserve"> </v>
      </c>
      <c r="C26" s="4" t="str">
        <f>判定○材!A232</f>
        <v xml:space="preserve"> </v>
      </c>
      <c r="D26" s="34">
        <f>判定○材!U231</f>
        <v>0</v>
      </c>
      <c r="E26" s="31" t="str">
        <f>判定○材!K229</f>
        <v xml:space="preserve"> </v>
      </c>
      <c r="F26" s="34">
        <f>判定○材!T234</f>
        <v>0</v>
      </c>
      <c r="G26" s="34">
        <f>判定○材!T236</f>
        <v>0</v>
      </c>
      <c r="H26" s="170">
        <f>判定○材!T238</f>
        <v>0</v>
      </c>
      <c r="I26" s="170"/>
    </row>
    <row r="27" spans="1:9" ht="20.100000000000001" customHeight="1">
      <c r="A27" s="4" t="str">
        <f>判定○材!A240</f>
        <v>品目２２</v>
      </c>
      <c r="B27" s="4" t="str">
        <f>判定○材!A241</f>
        <v xml:space="preserve"> </v>
      </c>
      <c r="C27" s="4" t="str">
        <f>判定○材!A243</f>
        <v xml:space="preserve"> </v>
      </c>
      <c r="D27" s="34">
        <f>判定○材!U242</f>
        <v>0</v>
      </c>
      <c r="E27" s="31" t="str">
        <f>判定○材!K240</f>
        <v xml:space="preserve"> </v>
      </c>
      <c r="F27" s="34">
        <f>判定○材!T245</f>
        <v>0</v>
      </c>
      <c r="G27" s="34">
        <f>判定○材!T247</f>
        <v>0</v>
      </c>
      <c r="H27" s="170">
        <f>判定○材!T249</f>
        <v>0</v>
      </c>
      <c r="I27" s="170"/>
    </row>
    <row r="28" spans="1:9" ht="20.100000000000001" customHeight="1">
      <c r="A28" s="4" t="str">
        <f>判定○材!A251</f>
        <v>品目２３</v>
      </c>
      <c r="B28" s="4" t="str">
        <f>判定○材!A252</f>
        <v xml:space="preserve"> </v>
      </c>
      <c r="C28" s="4" t="str">
        <f>判定○材!A254</f>
        <v xml:space="preserve"> </v>
      </c>
      <c r="D28" s="34">
        <f>判定○材!U253</f>
        <v>0</v>
      </c>
      <c r="E28" s="31" t="str">
        <f>判定○材!K251</f>
        <v xml:space="preserve"> </v>
      </c>
      <c r="F28" s="34">
        <f>判定○材!T256</f>
        <v>0</v>
      </c>
      <c r="G28" s="34">
        <f>判定○材!T258</f>
        <v>0</v>
      </c>
      <c r="H28" s="170">
        <f>判定○材!T260</f>
        <v>0</v>
      </c>
      <c r="I28" s="170"/>
    </row>
    <row r="29" spans="1:9" ht="20.100000000000001" customHeight="1">
      <c r="A29" s="4" t="str">
        <f>判定○材!A262</f>
        <v>品目２４</v>
      </c>
      <c r="B29" s="4" t="str">
        <f>判定○材!A263</f>
        <v xml:space="preserve"> </v>
      </c>
      <c r="C29" s="4" t="str">
        <f>判定○材!A265</f>
        <v xml:space="preserve"> </v>
      </c>
      <c r="D29" s="34">
        <f>判定○材!U264</f>
        <v>0</v>
      </c>
      <c r="E29" s="31" t="str">
        <f>判定○材!K262</f>
        <v xml:space="preserve"> </v>
      </c>
      <c r="F29" s="34">
        <f>判定○材!T267</f>
        <v>0</v>
      </c>
      <c r="G29" s="34">
        <f>判定○材!T269</f>
        <v>0</v>
      </c>
      <c r="H29" s="170">
        <f>判定○材!T271</f>
        <v>0</v>
      </c>
      <c r="I29" s="170"/>
    </row>
    <row r="30" spans="1:9" ht="20.100000000000001" customHeight="1">
      <c r="A30" s="4" t="str">
        <f>判定○材!A273</f>
        <v>品目２５</v>
      </c>
      <c r="B30" s="4" t="str">
        <f>判定○材!A274</f>
        <v xml:space="preserve"> </v>
      </c>
      <c r="C30" s="4" t="str">
        <f>判定○材!A276</f>
        <v xml:space="preserve"> </v>
      </c>
      <c r="D30" s="34">
        <f>判定○材!U275</f>
        <v>0</v>
      </c>
      <c r="E30" s="31" t="str">
        <f>判定○材!K273</f>
        <v xml:space="preserve"> </v>
      </c>
      <c r="F30" s="34">
        <f>判定○材!T278</f>
        <v>0</v>
      </c>
      <c r="G30" s="34">
        <f>判定○材!T280</f>
        <v>0</v>
      </c>
      <c r="H30" s="170">
        <f>判定○材!T282</f>
        <v>0</v>
      </c>
      <c r="I30" s="170"/>
    </row>
    <row r="31" spans="1:9" ht="20.100000000000001" customHeight="1">
      <c r="A31" s="4" t="str">
        <f>判定○材!A284</f>
        <v>品目２６</v>
      </c>
      <c r="B31" s="4" t="str">
        <f>判定○材!A285</f>
        <v xml:space="preserve"> </v>
      </c>
      <c r="C31" s="4" t="str">
        <f>判定○材!A287</f>
        <v xml:space="preserve"> </v>
      </c>
      <c r="D31" s="34">
        <f>判定○材!U286</f>
        <v>0</v>
      </c>
      <c r="E31" s="31" t="str">
        <f>判定○材!K284</f>
        <v xml:space="preserve"> </v>
      </c>
      <c r="F31" s="34">
        <f>判定○材!T289</f>
        <v>0</v>
      </c>
      <c r="G31" s="34">
        <f>判定○材!T291</f>
        <v>0</v>
      </c>
      <c r="H31" s="170">
        <f>判定○材!T293</f>
        <v>0</v>
      </c>
      <c r="I31" s="170"/>
    </row>
    <row r="32" spans="1:9" ht="20.100000000000001" customHeight="1">
      <c r="A32" s="4" t="str">
        <f>判定○材!A295</f>
        <v>品目２７</v>
      </c>
      <c r="B32" s="4" t="str">
        <f>判定○材!A296</f>
        <v xml:space="preserve"> </v>
      </c>
      <c r="C32" s="4" t="str">
        <f>判定○材!A298</f>
        <v xml:space="preserve"> </v>
      </c>
      <c r="D32" s="34">
        <f>判定○材!U297</f>
        <v>0</v>
      </c>
      <c r="E32" s="31" t="str">
        <f>判定○材!K295</f>
        <v xml:space="preserve"> </v>
      </c>
      <c r="F32" s="34">
        <f>判定○材!T300</f>
        <v>0</v>
      </c>
      <c r="G32" s="34">
        <f>判定○材!T302</f>
        <v>0</v>
      </c>
      <c r="H32" s="170">
        <f>判定○材!T304</f>
        <v>0</v>
      </c>
      <c r="I32" s="170"/>
    </row>
    <row r="33" spans="1:9" ht="20.100000000000001" customHeight="1">
      <c r="A33" s="4" t="str">
        <f>判定○材!A306</f>
        <v>品目２８</v>
      </c>
      <c r="B33" s="4" t="str">
        <f>判定○材!A307</f>
        <v xml:space="preserve"> </v>
      </c>
      <c r="C33" s="4" t="str">
        <f>判定○材!A309</f>
        <v xml:space="preserve"> </v>
      </c>
      <c r="D33" s="34">
        <f>判定○材!U308</f>
        <v>0</v>
      </c>
      <c r="E33" s="31" t="str">
        <f>判定○材!K306</f>
        <v xml:space="preserve"> </v>
      </c>
      <c r="F33" s="34">
        <f>判定○材!T311</f>
        <v>0</v>
      </c>
      <c r="G33" s="34">
        <f>判定○材!T313</f>
        <v>0</v>
      </c>
      <c r="H33" s="170">
        <f>判定○材!T315</f>
        <v>0</v>
      </c>
      <c r="I33" s="170"/>
    </row>
    <row r="34" spans="1:9" ht="20.100000000000001" customHeight="1">
      <c r="A34" s="4" t="str">
        <f>判定○材!A317</f>
        <v>品目２９</v>
      </c>
      <c r="B34" s="4" t="str">
        <f>判定○材!A318</f>
        <v xml:space="preserve"> </v>
      </c>
      <c r="C34" s="4" t="str">
        <f>判定○材!A320</f>
        <v xml:space="preserve"> </v>
      </c>
      <c r="D34" s="34">
        <f>判定○材!U319</f>
        <v>0</v>
      </c>
      <c r="E34" s="31" t="str">
        <f>判定○材!K317</f>
        <v xml:space="preserve"> </v>
      </c>
      <c r="F34" s="34">
        <f>判定○材!T322</f>
        <v>0</v>
      </c>
      <c r="G34" s="34">
        <f>判定○材!T324</f>
        <v>0</v>
      </c>
      <c r="H34" s="170">
        <f>判定○材!T326</f>
        <v>0</v>
      </c>
      <c r="I34" s="170"/>
    </row>
    <row r="35" spans="1:9" ht="20.100000000000001" customHeight="1">
      <c r="A35" s="4" t="str">
        <f>判定○材!A328</f>
        <v>品目３０</v>
      </c>
      <c r="B35" s="4" t="str">
        <f>判定○材!A329</f>
        <v xml:space="preserve"> </v>
      </c>
      <c r="C35" s="4" t="str">
        <f>判定○材!A331</f>
        <v xml:space="preserve"> </v>
      </c>
      <c r="D35" s="34">
        <f>判定○材!U330</f>
        <v>0</v>
      </c>
      <c r="E35" s="31" t="str">
        <f>判定○材!K328</f>
        <v xml:space="preserve"> </v>
      </c>
      <c r="F35" s="34">
        <f>判定○材!T333</f>
        <v>0</v>
      </c>
      <c r="G35" s="34">
        <f>判定○材!T335</f>
        <v>0</v>
      </c>
      <c r="H35" s="170">
        <f>判定○材!T337</f>
        <v>0</v>
      </c>
      <c r="I35" s="170"/>
    </row>
    <row r="36" spans="1:9" ht="27.75" customHeight="1">
      <c r="A36" s="171" t="s">
        <v>109</v>
      </c>
      <c r="B36" s="171"/>
      <c r="C36" s="171"/>
      <c r="D36" s="171"/>
      <c r="E36" s="171"/>
      <c r="F36" s="34">
        <f>SUM(F6:F35)</f>
        <v>0</v>
      </c>
      <c r="G36" s="34">
        <f>SUM(G6:G35)</f>
        <v>0</v>
      </c>
      <c r="H36" s="170">
        <f>SUM(H6:H35)</f>
        <v>0</v>
      </c>
      <c r="I36" s="170"/>
    </row>
    <row r="37" spans="1:9" ht="14.25">
      <c r="A37" s="169" t="s">
        <v>163</v>
      </c>
      <c r="B37" s="169"/>
      <c r="C37" s="172" t="s">
        <v>162</v>
      </c>
      <c r="D37" s="172"/>
      <c r="E37" s="73"/>
      <c r="F37" s="74" t="s">
        <v>164</v>
      </c>
      <c r="G37" s="73"/>
      <c r="H37" s="173"/>
      <c r="I37" s="173"/>
    </row>
    <row r="38" spans="1:9" ht="14.25">
      <c r="A38" s="169"/>
      <c r="B38" s="169"/>
      <c r="C38" s="174">
        <f>H36</f>
        <v>0</v>
      </c>
      <c r="D38" s="174"/>
      <c r="E38" s="75" t="s">
        <v>71</v>
      </c>
      <c r="F38" s="75">
        <f>E4</f>
        <v>0.8</v>
      </c>
      <c r="G38" s="76" t="s">
        <v>165</v>
      </c>
      <c r="H38" s="175">
        <f>ROUNDDOWN(C38*F38*1.1,0)</f>
        <v>0</v>
      </c>
      <c r="I38" s="175"/>
    </row>
    <row r="39" spans="1:9" ht="14.25">
      <c r="A39" s="169" t="s">
        <v>166</v>
      </c>
      <c r="B39" s="169"/>
      <c r="C39" s="176" t="s">
        <v>114</v>
      </c>
      <c r="D39" s="176"/>
      <c r="E39" s="77"/>
      <c r="F39" s="77"/>
      <c r="G39" s="78"/>
      <c r="H39" s="177"/>
      <c r="I39" s="177"/>
    </row>
    <row r="40" spans="1:9" ht="14.25">
      <c r="A40" s="169"/>
      <c r="B40" s="169"/>
      <c r="C40" s="174">
        <f>G36</f>
        <v>0</v>
      </c>
      <c r="D40" s="174"/>
      <c r="E40" s="75"/>
      <c r="F40" s="76"/>
      <c r="G40" s="79" t="s">
        <v>167</v>
      </c>
      <c r="H40" s="178">
        <f>ROUNDDOWN(G36,0)</f>
        <v>0</v>
      </c>
      <c r="I40" s="178"/>
    </row>
    <row r="41" spans="1:9" ht="14.25">
      <c r="A41" s="169" t="s">
        <v>168</v>
      </c>
      <c r="B41" s="169"/>
      <c r="C41" s="179" t="s">
        <v>161</v>
      </c>
      <c r="D41" s="179"/>
      <c r="E41" s="77"/>
      <c r="F41" s="74" t="s">
        <v>164</v>
      </c>
      <c r="G41" s="78"/>
      <c r="H41" s="180"/>
      <c r="I41" s="180"/>
    </row>
    <row r="42" spans="1:9" ht="16.5" customHeight="1">
      <c r="A42" s="169"/>
      <c r="B42" s="169"/>
      <c r="C42" s="174">
        <f>F36</f>
        <v>0</v>
      </c>
      <c r="D42" s="174"/>
      <c r="E42" s="75" t="s">
        <v>71</v>
      </c>
      <c r="F42" s="75">
        <f>E4</f>
        <v>0.8</v>
      </c>
      <c r="G42" s="76" t="s">
        <v>165</v>
      </c>
      <c r="H42" s="175">
        <f>ROUNDDOWN(C42*F42*1.1,0)</f>
        <v>0</v>
      </c>
      <c r="I42" s="175"/>
    </row>
    <row r="43" spans="1:9" ht="30.75" customHeight="1">
      <c r="A43" s="161" t="s">
        <v>169</v>
      </c>
      <c r="B43" s="161"/>
      <c r="C43" s="181">
        <f>IF(H40&gt;H38,H40,H38)</f>
        <v>0</v>
      </c>
      <c r="D43" s="181"/>
      <c r="E43" s="80" t="s">
        <v>170</v>
      </c>
      <c r="F43" s="81">
        <f>H42</f>
        <v>0</v>
      </c>
      <c r="G43" s="7" t="s">
        <v>167</v>
      </c>
      <c r="H43" s="7"/>
      <c r="I43" s="82">
        <f>C43-F43</f>
        <v>0</v>
      </c>
    </row>
    <row r="44" spans="1:9">
      <c r="H44" s="182" t="str">
        <f>IF(-I43&gt;I3,"1%以上で対象となる","1%以下で対象とならない")</f>
        <v>1%以下で対象とならない</v>
      </c>
      <c r="I44" s="182"/>
    </row>
  </sheetData>
  <sheetProtection selectLockedCells="1" selectUnlockedCells="1"/>
  <mergeCells count="56">
    <mergeCell ref="A43:B43"/>
    <mergeCell ref="C43:D43"/>
    <mergeCell ref="H44:I44"/>
    <mergeCell ref="A39:B40"/>
    <mergeCell ref="C39:D39"/>
    <mergeCell ref="H39:I39"/>
    <mergeCell ref="C40:D40"/>
    <mergeCell ref="H40:I40"/>
    <mergeCell ref="A41:B42"/>
    <mergeCell ref="C41:D41"/>
    <mergeCell ref="H41:I41"/>
    <mergeCell ref="C42:D42"/>
    <mergeCell ref="H42:I42"/>
    <mergeCell ref="A36:E36"/>
    <mergeCell ref="H36:I36"/>
    <mergeCell ref="A37:B38"/>
    <mergeCell ref="C37:D37"/>
    <mergeCell ref="H37:I37"/>
    <mergeCell ref="C38:D38"/>
    <mergeCell ref="H38:I38"/>
    <mergeCell ref="H30:I30"/>
    <mergeCell ref="H31:I31"/>
    <mergeCell ref="H32:I32"/>
    <mergeCell ref="H33:I33"/>
    <mergeCell ref="H34:I34"/>
    <mergeCell ref="H35:I35"/>
    <mergeCell ref="H24:I24"/>
    <mergeCell ref="H25:I25"/>
    <mergeCell ref="H26:I26"/>
    <mergeCell ref="H27:I27"/>
    <mergeCell ref="H28:I28"/>
    <mergeCell ref="H29:I29"/>
    <mergeCell ref="H18:I18"/>
    <mergeCell ref="H19:I19"/>
    <mergeCell ref="H20:I20"/>
    <mergeCell ref="H21:I21"/>
    <mergeCell ref="H22:I22"/>
    <mergeCell ref="H23:I23"/>
    <mergeCell ref="H12:I12"/>
    <mergeCell ref="H13:I13"/>
    <mergeCell ref="H14:I14"/>
    <mergeCell ref="H15:I15"/>
    <mergeCell ref="H16:I16"/>
    <mergeCell ref="H17:I17"/>
    <mergeCell ref="H6:I6"/>
    <mergeCell ref="H7:I7"/>
    <mergeCell ref="H8:I8"/>
    <mergeCell ref="H9:I9"/>
    <mergeCell ref="H10:I10"/>
    <mergeCell ref="H11:I11"/>
    <mergeCell ref="A3:C3"/>
    <mergeCell ref="E3:F3"/>
    <mergeCell ref="A4:C4"/>
    <mergeCell ref="E4:F4"/>
    <mergeCell ref="A5:B5"/>
    <mergeCell ref="H5:I5"/>
  </mergeCells>
  <phoneticPr fontId="35"/>
  <pageMargins left="0.7" right="0.7" top="0.75" bottom="0.75"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7"/>
  <sheetViews>
    <sheetView zoomScaleNormal="100" workbookViewId="0"/>
  </sheetViews>
  <sheetFormatPr defaultRowHeight="13.5"/>
  <cols>
    <col min="1" max="1" width="20.125" style="35" customWidth="1"/>
    <col min="2" max="18" width="8.375" style="35" customWidth="1"/>
    <col min="19" max="19" width="16.375" style="35" customWidth="1"/>
    <col min="20" max="20" width="8.125" style="35" customWidth="1"/>
    <col min="21" max="21" width="6.75" style="35" customWidth="1"/>
    <col min="22" max="22" width="9.375" style="35" customWidth="1"/>
  </cols>
  <sheetData>
    <row r="1" spans="1:24">
      <c r="T1" s="36" t="s">
        <v>86</v>
      </c>
    </row>
    <row r="2" spans="1:24" ht="18" customHeight="1">
      <c r="A2" s="37" t="s">
        <v>171</v>
      </c>
    </row>
    <row r="3" spans="1:24" ht="13.5" customHeight="1">
      <c r="A3" s="38" t="s">
        <v>88</v>
      </c>
      <c r="B3" s="155" t="s">
        <v>89</v>
      </c>
      <c r="C3" s="155"/>
      <c r="D3" s="155"/>
      <c r="E3" s="155"/>
      <c r="F3" s="155"/>
      <c r="G3" s="155"/>
      <c r="H3" s="155"/>
      <c r="I3" s="39" t="s">
        <v>46</v>
      </c>
      <c r="J3" s="40"/>
      <c r="K3" s="39" t="str">
        <f>IF($V9=0," ",VLOOKUP($V9,単価データ!$A$1:$AH$10714,4,FALSE))</f>
        <v xml:space="preserve"> </v>
      </c>
      <c r="L3" s="156" t="s">
        <v>90</v>
      </c>
      <c r="M3" s="156"/>
      <c r="N3" s="156"/>
      <c r="O3" s="156"/>
      <c r="P3" s="156"/>
      <c r="Q3" s="156"/>
      <c r="R3" s="156"/>
      <c r="S3" s="156"/>
      <c r="T3" s="157">
        <v>1</v>
      </c>
      <c r="U3" s="157"/>
    </row>
    <row r="4" spans="1:24" ht="13.5" customHeight="1">
      <c r="A4" s="39" t="str">
        <f>IF($V9=0," ",VLOOKUP($V9,単価データ!$A$1:$AH$10714,2,FALSE))</f>
        <v xml:space="preserve"> </v>
      </c>
      <c r="B4" s="155" t="s">
        <v>91</v>
      </c>
      <c r="C4" s="155"/>
      <c r="D4" s="155"/>
      <c r="E4" s="155"/>
      <c r="F4" s="155"/>
      <c r="G4" s="155"/>
      <c r="H4" s="155"/>
      <c r="I4" s="39" t="s">
        <v>46</v>
      </c>
      <c r="J4" s="40"/>
      <c r="K4" s="39" t="s">
        <v>92</v>
      </c>
      <c r="L4" s="156"/>
      <c r="M4" s="156"/>
      <c r="N4" s="156"/>
      <c r="O4" s="156"/>
      <c r="P4" s="156"/>
      <c r="Q4" s="156"/>
      <c r="R4" s="156"/>
      <c r="S4" s="156"/>
      <c r="T4" s="157"/>
      <c r="U4" s="157"/>
    </row>
    <row r="5" spans="1:24" ht="13.5" customHeight="1">
      <c r="A5" s="38" t="s">
        <v>93</v>
      </c>
      <c r="B5" s="158" t="s">
        <v>94</v>
      </c>
      <c r="C5" s="158"/>
      <c r="D5" s="158"/>
      <c r="E5" s="158"/>
      <c r="F5" s="158"/>
      <c r="G5" s="158"/>
      <c r="H5" s="158"/>
      <c r="I5" s="158"/>
      <c r="J5" s="158"/>
      <c r="K5" s="158"/>
      <c r="L5" s="158"/>
      <c r="M5" s="158"/>
      <c r="N5" s="158"/>
      <c r="O5" s="158"/>
      <c r="P5" s="158"/>
      <c r="Q5" s="158"/>
      <c r="R5" s="158"/>
      <c r="S5" s="158"/>
      <c r="T5" s="159" t="s">
        <v>95</v>
      </c>
      <c r="U5" s="160">
        <f>IF(T3=2,J3,IF(J3&gt;S7,0,J3))</f>
        <v>0</v>
      </c>
      <c r="V5" s="161" t="s">
        <v>96</v>
      </c>
    </row>
    <row r="6" spans="1:24" ht="27.75" customHeight="1">
      <c r="A6" s="42" t="str">
        <f>IF($V9=0," ",VLOOKUP($V9,単価データ!$A$1:$AH$10714,3,FALSE))</f>
        <v xml:space="preserve"> </v>
      </c>
      <c r="B6" s="43" t="s">
        <v>97</v>
      </c>
      <c r="C6" s="43" t="s">
        <v>98</v>
      </c>
      <c r="D6" s="43" t="s">
        <v>99</v>
      </c>
      <c r="E6" s="43" t="s">
        <v>100</v>
      </c>
      <c r="F6" s="43" t="s">
        <v>101</v>
      </c>
      <c r="G6" s="43" t="s">
        <v>102</v>
      </c>
      <c r="H6" s="43" t="s">
        <v>103</v>
      </c>
      <c r="I6" s="43" t="s">
        <v>104</v>
      </c>
      <c r="J6" s="43" t="s">
        <v>105</v>
      </c>
      <c r="K6" s="43" t="s">
        <v>106</v>
      </c>
      <c r="L6" s="43" t="s">
        <v>107</v>
      </c>
      <c r="M6" s="43" t="s">
        <v>108</v>
      </c>
      <c r="N6" s="43" t="s">
        <v>97</v>
      </c>
      <c r="O6" s="43" t="s">
        <v>98</v>
      </c>
      <c r="P6" s="43" t="s">
        <v>99</v>
      </c>
      <c r="Q6" s="43" t="s">
        <v>100</v>
      </c>
      <c r="R6" s="43" t="s">
        <v>101</v>
      </c>
      <c r="S6" s="44" t="s">
        <v>109</v>
      </c>
      <c r="T6" s="159"/>
      <c r="U6" s="160"/>
      <c r="V6" s="161"/>
    </row>
    <row r="7" spans="1:24" ht="28.5" customHeight="1">
      <c r="A7" s="45" t="s">
        <v>110</v>
      </c>
      <c r="B7" s="40"/>
      <c r="C7" s="40"/>
      <c r="D7" s="40"/>
      <c r="E7" s="40"/>
      <c r="F7" s="40"/>
      <c r="G7" s="40"/>
      <c r="H7" s="40"/>
      <c r="I7" s="40"/>
      <c r="J7" s="40"/>
      <c r="K7" s="40"/>
      <c r="L7" s="40"/>
      <c r="M7" s="40"/>
      <c r="N7" s="40"/>
      <c r="O7" s="40"/>
      <c r="P7" s="40"/>
      <c r="Q7" s="40"/>
      <c r="R7" s="40"/>
      <c r="S7" s="46">
        <f>SUM(B7:R7)</f>
        <v>0</v>
      </c>
      <c r="T7" s="162" t="s">
        <v>111</v>
      </c>
      <c r="U7" s="162"/>
      <c r="V7" s="47"/>
    </row>
    <row r="8" spans="1:24" ht="24" customHeight="1">
      <c r="A8" s="45" t="s">
        <v>112</v>
      </c>
      <c r="B8" s="40"/>
      <c r="C8" s="40"/>
      <c r="D8" s="40"/>
      <c r="E8" s="40"/>
      <c r="F8" s="40"/>
      <c r="G8" s="40"/>
      <c r="H8" s="40"/>
      <c r="I8" s="40"/>
      <c r="J8" s="40"/>
      <c r="K8" s="40"/>
      <c r="L8" s="40"/>
      <c r="M8" s="40"/>
      <c r="N8" s="40"/>
      <c r="O8" s="40"/>
      <c r="P8" s="40"/>
      <c r="Q8" s="40"/>
      <c r="R8" s="40"/>
      <c r="S8" s="46"/>
      <c r="T8" s="163">
        <f>U5*J4</f>
        <v>0</v>
      </c>
      <c r="U8" s="163"/>
      <c r="V8" s="48"/>
    </row>
    <row r="9" spans="1:24" ht="24" customHeight="1">
      <c r="A9" s="45" t="s">
        <v>113</v>
      </c>
      <c r="B9" s="40"/>
      <c r="C9" s="40"/>
      <c r="D9" s="40"/>
      <c r="E9" s="40"/>
      <c r="F9" s="40"/>
      <c r="G9" s="40"/>
      <c r="H9" s="40"/>
      <c r="I9" s="40"/>
      <c r="J9" s="40"/>
      <c r="K9" s="40"/>
      <c r="L9" s="40"/>
      <c r="M9" s="40"/>
      <c r="N9" s="40"/>
      <c r="O9" s="40"/>
      <c r="P9" s="40"/>
      <c r="Q9" s="40"/>
      <c r="R9" s="40"/>
      <c r="S9" s="49" t="str">
        <f>IF(T3=1,"　",IF(V9=0,0,IF(LEN(ROUND(SUM($B9:$R9)/COUNTIF($B9:$R9,"&gt;0"),0))&lt;4,ROUND(SUM($B9:$R9)/COUNTIF($B9:$R9,"&gt;0"),0),ROUND(SUM($B9:$R9)/COUNTIF($B9:$R9,"&gt;0"),-(LEN(ROUND(SUM($B9:$R9)/COUNTIF($B9:$R9,"&gt;0"),0))-3)))))</f>
        <v>　</v>
      </c>
      <c r="T9" s="164" t="s">
        <v>114</v>
      </c>
      <c r="U9" s="164"/>
      <c r="V9" s="50"/>
      <c r="X9" s="51"/>
    </row>
    <row r="10" spans="1:24" ht="25.5">
      <c r="A10" s="45" t="s">
        <v>115</v>
      </c>
      <c r="B10" s="46">
        <f t="shared" ref="B10:R10" si="0">B7*B8</f>
        <v>0</v>
      </c>
      <c r="C10" s="46">
        <f t="shared" si="0"/>
        <v>0</v>
      </c>
      <c r="D10" s="46">
        <f t="shared" si="0"/>
        <v>0</v>
      </c>
      <c r="E10" s="46">
        <f t="shared" si="0"/>
        <v>0</v>
      </c>
      <c r="F10" s="46">
        <f t="shared" si="0"/>
        <v>0</v>
      </c>
      <c r="G10" s="46">
        <f t="shared" si="0"/>
        <v>0</v>
      </c>
      <c r="H10" s="46">
        <f t="shared" si="0"/>
        <v>0</v>
      </c>
      <c r="I10" s="46">
        <f t="shared" si="0"/>
        <v>0</v>
      </c>
      <c r="J10" s="46">
        <f t="shared" si="0"/>
        <v>0</v>
      </c>
      <c r="K10" s="46">
        <f t="shared" si="0"/>
        <v>0</v>
      </c>
      <c r="L10" s="46">
        <f t="shared" si="0"/>
        <v>0</v>
      </c>
      <c r="M10" s="46">
        <f t="shared" si="0"/>
        <v>0</v>
      </c>
      <c r="N10" s="46">
        <f t="shared" si="0"/>
        <v>0</v>
      </c>
      <c r="O10" s="46">
        <f t="shared" si="0"/>
        <v>0</v>
      </c>
      <c r="P10" s="46">
        <f t="shared" si="0"/>
        <v>0</v>
      </c>
      <c r="Q10" s="46">
        <f t="shared" si="0"/>
        <v>0</v>
      </c>
      <c r="R10" s="46">
        <f t="shared" si="0"/>
        <v>0</v>
      </c>
      <c r="S10" s="46">
        <f>SUM(B10:R10)</f>
        <v>0</v>
      </c>
      <c r="T10" s="164">
        <f>IF(U5=0,0,IF(J3=S7,S10,ROUNDDOWN((J3/S7)*S10,0)))</f>
        <v>0</v>
      </c>
      <c r="U10" s="164"/>
      <c r="V10" s="47"/>
    </row>
    <row r="11" spans="1:24" ht="25.5">
      <c r="A11" s="52" t="s">
        <v>116</v>
      </c>
      <c r="B11" s="53">
        <f t="shared" ref="B11:R11" si="1">IF($T3=2,0,B7*B9)</f>
        <v>0</v>
      </c>
      <c r="C11" s="53">
        <f t="shared" si="1"/>
        <v>0</v>
      </c>
      <c r="D11" s="53">
        <f t="shared" si="1"/>
        <v>0</v>
      </c>
      <c r="E11" s="53">
        <f t="shared" si="1"/>
        <v>0</v>
      </c>
      <c r="F11" s="53">
        <f t="shared" si="1"/>
        <v>0</v>
      </c>
      <c r="G11" s="53">
        <f t="shared" si="1"/>
        <v>0</v>
      </c>
      <c r="H11" s="53">
        <f t="shared" si="1"/>
        <v>0</v>
      </c>
      <c r="I11" s="53">
        <f t="shared" si="1"/>
        <v>0</v>
      </c>
      <c r="J11" s="53">
        <f t="shared" si="1"/>
        <v>0</v>
      </c>
      <c r="K11" s="53">
        <f t="shared" si="1"/>
        <v>0</v>
      </c>
      <c r="L11" s="53">
        <f t="shared" si="1"/>
        <v>0</v>
      </c>
      <c r="M11" s="53">
        <f t="shared" si="1"/>
        <v>0</v>
      </c>
      <c r="N11" s="53">
        <f t="shared" si="1"/>
        <v>0</v>
      </c>
      <c r="O11" s="53">
        <f t="shared" si="1"/>
        <v>0</v>
      </c>
      <c r="P11" s="53">
        <f t="shared" si="1"/>
        <v>0</v>
      </c>
      <c r="Q11" s="53">
        <f t="shared" si="1"/>
        <v>0</v>
      </c>
      <c r="R11" s="53">
        <f t="shared" si="1"/>
        <v>0</v>
      </c>
      <c r="S11" s="53">
        <f>IF($T3=2,0,SUM(B11:R11))</f>
        <v>0</v>
      </c>
      <c r="T11" s="162" t="str">
        <f>IF(T3=1,"スライド単価p'×対象数量","平均単価×対象数量")</f>
        <v>スライド単価p'×対象数量</v>
      </c>
      <c r="U11" s="162"/>
      <c r="V11" s="47"/>
    </row>
    <row r="12" spans="1:24" ht="26.25" customHeight="1">
      <c r="A12" s="54" t="s">
        <v>117</v>
      </c>
      <c r="B12" s="165" t="str">
        <f>IF(T3=1,"ｐ’＝Σ（搬入数量×実勢価格）÷搬入数量＝","  ")</f>
        <v>ｐ’＝Σ（搬入数量×実勢価格）÷搬入数量＝</v>
      </c>
      <c r="C12" s="165"/>
      <c r="D12" s="165"/>
      <c r="E12" s="165"/>
      <c r="F12" s="165"/>
      <c r="G12" s="165"/>
      <c r="H12" s="165"/>
      <c r="I12" s="55">
        <f>IF(T3=1,S11,"  ")</f>
        <v>0</v>
      </c>
      <c r="J12" s="56" t="str">
        <f>IF(T3=1,"÷","  ")</f>
        <v>÷</v>
      </c>
      <c r="K12" s="55">
        <f>IF(T3=1,S7,"  ")</f>
        <v>0</v>
      </c>
      <c r="L12" s="56" t="str">
        <f>IF(T3=1,"＝","  ")</f>
        <v>＝</v>
      </c>
      <c r="M12" s="55"/>
      <c r="N12" s="56"/>
      <c r="O12" s="57">
        <f>IF(T3=2,"  ",IF(K12=0,0,I12/K12))</f>
        <v>0</v>
      </c>
      <c r="P12" s="57"/>
      <c r="Q12" s="58"/>
      <c r="R12" s="59" t="s">
        <v>61</v>
      </c>
      <c r="S12" s="60">
        <f>IF(T3=2,"  ",IF(LEN(ROUND(O12,0))&lt;4,ROUND(O12,0),ROUND(O12,-(LEN(ROUND(O12,0))-3))))</f>
        <v>0</v>
      </c>
      <c r="T12" s="164">
        <f>IF(T3=1,U5*S12,S9*U5)</f>
        <v>0</v>
      </c>
      <c r="U12" s="164"/>
      <c r="V12" s="47"/>
    </row>
    <row r="13" spans="1:24" ht="51" customHeight="1">
      <c r="A13" s="166" t="s">
        <v>118</v>
      </c>
      <c r="B13" s="166"/>
      <c r="C13" s="166"/>
      <c r="D13" s="166"/>
      <c r="E13" s="166"/>
      <c r="F13" s="166"/>
      <c r="G13" s="166"/>
      <c r="H13" s="166"/>
      <c r="I13" s="166"/>
      <c r="J13" s="166"/>
      <c r="K13" s="166"/>
      <c r="L13" s="166"/>
      <c r="M13" s="166"/>
      <c r="N13" s="166"/>
      <c r="O13" s="166"/>
      <c r="P13" s="166"/>
      <c r="Q13" s="166"/>
      <c r="R13" s="166"/>
      <c r="S13" s="166"/>
      <c r="T13" s="166"/>
      <c r="U13" s="166"/>
      <c r="V13" s="61"/>
    </row>
    <row r="14" spans="1:24" ht="35.25" customHeight="1">
      <c r="A14" s="166" t="s">
        <v>119</v>
      </c>
      <c r="B14" s="166"/>
      <c r="C14" s="166"/>
      <c r="D14" s="166"/>
      <c r="E14" s="166"/>
      <c r="F14" s="166"/>
      <c r="G14" s="166"/>
      <c r="H14" s="166"/>
      <c r="I14" s="166"/>
      <c r="J14" s="166"/>
      <c r="K14" s="166"/>
      <c r="L14" s="166"/>
      <c r="M14" s="166"/>
      <c r="N14" s="166"/>
      <c r="O14" s="166"/>
      <c r="P14" s="166"/>
      <c r="Q14" s="166"/>
      <c r="R14" s="166"/>
      <c r="S14" s="166"/>
      <c r="T14" s="166"/>
      <c r="U14" s="166"/>
      <c r="V14" s="62"/>
    </row>
    <row r="15" spans="1:24" ht="34.5" customHeight="1">
      <c r="A15" s="166" t="s">
        <v>120</v>
      </c>
      <c r="B15" s="166"/>
      <c r="C15" s="166"/>
      <c r="D15" s="166"/>
      <c r="E15" s="166"/>
      <c r="F15" s="166"/>
      <c r="G15" s="166"/>
      <c r="H15" s="166"/>
      <c r="I15" s="166"/>
      <c r="J15" s="166"/>
      <c r="K15" s="166"/>
      <c r="L15" s="166"/>
      <c r="M15" s="166"/>
      <c r="N15" s="166"/>
      <c r="O15" s="166"/>
      <c r="P15" s="166"/>
      <c r="Q15" s="166"/>
      <c r="R15" s="166"/>
      <c r="S15" s="166"/>
      <c r="T15" s="166"/>
      <c r="U15" s="166"/>
      <c r="V15" s="62"/>
    </row>
    <row r="16" spans="1:24" ht="21" customHeight="1">
      <c r="A16" s="166" t="s">
        <v>121</v>
      </c>
      <c r="B16" s="166"/>
      <c r="C16" s="166"/>
      <c r="D16" s="166"/>
      <c r="E16" s="166"/>
      <c r="F16" s="166"/>
      <c r="G16" s="166"/>
      <c r="H16" s="166"/>
      <c r="I16" s="166"/>
      <c r="J16" s="166"/>
      <c r="K16" s="166"/>
      <c r="L16" s="166"/>
      <c r="M16" s="166"/>
      <c r="N16" s="166"/>
      <c r="O16" s="166"/>
      <c r="P16" s="166"/>
      <c r="Q16" s="166"/>
      <c r="R16" s="166"/>
      <c r="S16" s="166"/>
      <c r="T16" s="166"/>
      <c r="U16" s="166"/>
      <c r="W16" s="35"/>
    </row>
    <row r="17" spans="1:24">
      <c r="A17" s="63"/>
      <c r="V17" s="64"/>
    </row>
    <row r="19" spans="1:24">
      <c r="A19" s="64"/>
      <c r="B19" s="64"/>
      <c r="C19" s="64"/>
      <c r="D19" s="64"/>
      <c r="E19" s="64"/>
      <c r="F19" s="64"/>
      <c r="G19" s="64"/>
      <c r="H19" s="64"/>
      <c r="I19" s="64"/>
      <c r="J19" s="64"/>
      <c r="K19" s="64"/>
      <c r="L19" s="64"/>
      <c r="M19" s="64"/>
      <c r="N19" s="64"/>
      <c r="O19" s="64"/>
      <c r="P19" s="64"/>
      <c r="Q19" s="64"/>
      <c r="R19" s="64"/>
      <c r="S19" s="64"/>
      <c r="T19" s="64"/>
      <c r="U19" s="64"/>
      <c r="W19" s="35"/>
    </row>
    <row r="20" spans="1:24" ht="13.5" customHeight="1">
      <c r="A20" s="38" t="s">
        <v>122</v>
      </c>
      <c r="B20" s="155" t="s">
        <v>123</v>
      </c>
      <c r="C20" s="155"/>
      <c r="D20" s="155"/>
      <c r="E20" s="155"/>
      <c r="F20" s="155"/>
      <c r="G20" s="155"/>
      <c r="H20" s="155"/>
      <c r="I20" s="39" t="s">
        <v>46</v>
      </c>
      <c r="J20" s="40"/>
      <c r="K20" s="39" t="str">
        <f>IF($V26=0," ",VLOOKUP($V26,単価データ!$A$1:$AH$10714,4,FALSE))</f>
        <v xml:space="preserve"> </v>
      </c>
      <c r="L20" s="156" t="s">
        <v>90</v>
      </c>
      <c r="M20" s="156"/>
      <c r="N20" s="156"/>
      <c r="O20" s="156"/>
      <c r="P20" s="156"/>
      <c r="Q20" s="156"/>
      <c r="R20" s="156"/>
      <c r="S20" s="156"/>
      <c r="T20" s="157">
        <v>1</v>
      </c>
      <c r="U20" s="157"/>
    </row>
    <row r="21" spans="1:24">
      <c r="A21" s="39" t="str">
        <f>IF($V26=0," ",VLOOKUP($V26,単価データ!$A$1:$AH$10714,2,FALSE))</f>
        <v xml:space="preserve"> </v>
      </c>
      <c r="B21" s="155" t="s">
        <v>91</v>
      </c>
      <c r="C21" s="155"/>
      <c r="D21" s="155"/>
      <c r="E21" s="155"/>
      <c r="F21" s="155"/>
      <c r="G21" s="155"/>
      <c r="H21" s="155"/>
      <c r="I21" s="39" t="s">
        <v>46</v>
      </c>
      <c r="J21" s="40"/>
      <c r="K21" s="39" t="s">
        <v>92</v>
      </c>
      <c r="L21" s="156"/>
      <c r="M21" s="156"/>
      <c r="N21" s="156"/>
      <c r="O21" s="156"/>
      <c r="P21" s="156"/>
      <c r="Q21" s="156"/>
      <c r="R21" s="156"/>
      <c r="S21" s="156"/>
      <c r="T21" s="157"/>
      <c r="U21" s="157"/>
    </row>
    <row r="22" spans="1:24" ht="13.5" customHeight="1">
      <c r="A22" s="38" t="s">
        <v>93</v>
      </c>
      <c r="B22" s="158" t="s">
        <v>94</v>
      </c>
      <c r="C22" s="158"/>
      <c r="D22" s="158"/>
      <c r="E22" s="158"/>
      <c r="F22" s="158"/>
      <c r="G22" s="158"/>
      <c r="H22" s="158"/>
      <c r="I22" s="158"/>
      <c r="J22" s="158"/>
      <c r="K22" s="158"/>
      <c r="L22" s="158"/>
      <c r="M22" s="158"/>
      <c r="N22" s="158"/>
      <c r="O22" s="158"/>
      <c r="P22" s="158"/>
      <c r="Q22" s="158"/>
      <c r="R22" s="158"/>
      <c r="S22" s="158"/>
      <c r="T22" s="159" t="s">
        <v>95</v>
      </c>
      <c r="U22" s="160">
        <f>IF(T20=2,J20,IF(J20&gt;S24,0,J20))</f>
        <v>0</v>
      </c>
      <c r="V22" s="161" t="s">
        <v>96</v>
      </c>
    </row>
    <row r="23" spans="1:24" ht="27.75" customHeight="1">
      <c r="A23" s="42" t="str">
        <f>IF($V26=0," ",VLOOKUP($V26,単価データ!$A$1:$AH$10714,3,FALSE))</f>
        <v xml:space="preserve"> </v>
      </c>
      <c r="B23" s="43" t="s">
        <v>97</v>
      </c>
      <c r="C23" s="43" t="s">
        <v>98</v>
      </c>
      <c r="D23" s="43" t="s">
        <v>99</v>
      </c>
      <c r="E23" s="43" t="s">
        <v>100</v>
      </c>
      <c r="F23" s="43" t="s">
        <v>101</v>
      </c>
      <c r="G23" s="43" t="s">
        <v>102</v>
      </c>
      <c r="H23" s="43" t="s">
        <v>103</v>
      </c>
      <c r="I23" s="43" t="s">
        <v>104</v>
      </c>
      <c r="J23" s="43" t="s">
        <v>105</v>
      </c>
      <c r="K23" s="43" t="s">
        <v>106</v>
      </c>
      <c r="L23" s="43" t="s">
        <v>107</v>
      </c>
      <c r="M23" s="43" t="s">
        <v>108</v>
      </c>
      <c r="N23" s="43" t="s">
        <v>97</v>
      </c>
      <c r="O23" s="43" t="s">
        <v>98</v>
      </c>
      <c r="P23" s="43" t="s">
        <v>99</v>
      </c>
      <c r="Q23" s="43" t="s">
        <v>100</v>
      </c>
      <c r="R23" s="43" t="s">
        <v>101</v>
      </c>
      <c r="S23" s="44" t="s">
        <v>109</v>
      </c>
      <c r="T23" s="159"/>
      <c r="U23" s="160"/>
      <c r="V23" s="161"/>
    </row>
    <row r="24" spans="1:24" ht="28.5" customHeight="1">
      <c r="A24" s="45" t="s">
        <v>124</v>
      </c>
      <c r="B24" s="40"/>
      <c r="C24" s="40"/>
      <c r="D24" s="40"/>
      <c r="E24" s="40"/>
      <c r="F24" s="40"/>
      <c r="G24" s="40"/>
      <c r="H24" s="40"/>
      <c r="I24" s="40"/>
      <c r="J24" s="40"/>
      <c r="K24" s="40"/>
      <c r="L24" s="40"/>
      <c r="M24" s="40"/>
      <c r="N24" s="40"/>
      <c r="O24" s="40"/>
      <c r="P24" s="40"/>
      <c r="Q24" s="40"/>
      <c r="R24" s="40"/>
      <c r="S24" s="46">
        <f>SUM(B24:R24)</f>
        <v>0</v>
      </c>
      <c r="T24" s="162" t="s">
        <v>111</v>
      </c>
      <c r="U24" s="162"/>
      <c r="V24" s="47"/>
    </row>
    <row r="25" spans="1:24" ht="24" customHeight="1">
      <c r="A25" s="45" t="s">
        <v>125</v>
      </c>
      <c r="B25" s="40"/>
      <c r="C25" s="40"/>
      <c r="D25" s="40"/>
      <c r="E25" s="40"/>
      <c r="F25" s="40"/>
      <c r="G25" s="40"/>
      <c r="H25" s="40"/>
      <c r="I25" s="40"/>
      <c r="J25" s="40"/>
      <c r="K25" s="40"/>
      <c r="L25" s="40"/>
      <c r="M25" s="40"/>
      <c r="N25" s="40"/>
      <c r="O25" s="40"/>
      <c r="P25" s="40"/>
      <c r="Q25" s="40"/>
      <c r="R25" s="40"/>
      <c r="S25" s="46"/>
      <c r="T25" s="163">
        <f>U22*J21</f>
        <v>0</v>
      </c>
      <c r="U25" s="163"/>
      <c r="V25" s="48"/>
    </row>
    <row r="26" spans="1:24" ht="24" customHeight="1">
      <c r="A26" s="45" t="s">
        <v>126</v>
      </c>
      <c r="B26" s="40"/>
      <c r="C26" s="40"/>
      <c r="D26" s="40"/>
      <c r="E26" s="40"/>
      <c r="F26" s="40"/>
      <c r="G26" s="40"/>
      <c r="H26" s="40"/>
      <c r="I26" s="40"/>
      <c r="J26" s="40"/>
      <c r="K26" s="40"/>
      <c r="L26" s="40"/>
      <c r="M26" s="40"/>
      <c r="N26" s="40"/>
      <c r="O26" s="40"/>
      <c r="P26" s="40"/>
      <c r="Q26" s="40"/>
      <c r="R26" s="40"/>
      <c r="S26" s="49" t="str">
        <f>IF(T20=1,"　",IF(V26=0,0,IF(LEN(ROUND(SUM($B26:$R26)/COUNTIF($B26:$R26,"&gt;0"),0))&lt;4,ROUND(SUM($B26:$R26)/COUNTIF($B26:$R26,"&gt;0"),0),ROUND(SUM($B26:$R26)/COUNTIF($B26:$R26,"&gt;0"),-(LEN(ROUND(SUM($B26:$R26)/COUNTIF($B26:$R26,"&gt;0"),0))-3)))))</f>
        <v>　</v>
      </c>
      <c r="T26" s="164" t="s">
        <v>114</v>
      </c>
      <c r="U26" s="164"/>
      <c r="V26" s="50"/>
      <c r="X26" s="51"/>
    </row>
    <row r="27" spans="1:24" ht="25.5">
      <c r="A27" s="45" t="s">
        <v>115</v>
      </c>
      <c r="B27" s="46">
        <f t="shared" ref="B27:R27" si="2">B24*B25</f>
        <v>0</v>
      </c>
      <c r="C27" s="46">
        <f t="shared" si="2"/>
        <v>0</v>
      </c>
      <c r="D27" s="46">
        <f t="shared" si="2"/>
        <v>0</v>
      </c>
      <c r="E27" s="46">
        <f t="shared" si="2"/>
        <v>0</v>
      </c>
      <c r="F27" s="46">
        <f t="shared" si="2"/>
        <v>0</v>
      </c>
      <c r="G27" s="46">
        <f t="shared" si="2"/>
        <v>0</v>
      </c>
      <c r="H27" s="46">
        <f t="shared" si="2"/>
        <v>0</v>
      </c>
      <c r="I27" s="46">
        <f t="shared" si="2"/>
        <v>0</v>
      </c>
      <c r="J27" s="46">
        <f t="shared" si="2"/>
        <v>0</v>
      </c>
      <c r="K27" s="46">
        <f t="shared" si="2"/>
        <v>0</v>
      </c>
      <c r="L27" s="46">
        <f t="shared" si="2"/>
        <v>0</v>
      </c>
      <c r="M27" s="46">
        <f t="shared" si="2"/>
        <v>0</v>
      </c>
      <c r="N27" s="46">
        <f t="shared" si="2"/>
        <v>0</v>
      </c>
      <c r="O27" s="46">
        <f t="shared" si="2"/>
        <v>0</v>
      </c>
      <c r="P27" s="46">
        <f t="shared" si="2"/>
        <v>0</v>
      </c>
      <c r="Q27" s="46">
        <f t="shared" si="2"/>
        <v>0</v>
      </c>
      <c r="R27" s="46">
        <f t="shared" si="2"/>
        <v>0</v>
      </c>
      <c r="S27" s="46">
        <f>SUM(B27:R27)</f>
        <v>0</v>
      </c>
      <c r="T27" s="164">
        <f>IF(U22=0,0,IF(J20=S24,S27,ROUNDDOWN((J20/S24)*S27,0)))</f>
        <v>0</v>
      </c>
      <c r="U27" s="164"/>
      <c r="V27" s="47"/>
    </row>
    <row r="28" spans="1:24" ht="25.5">
      <c r="A28" s="52" t="s">
        <v>116</v>
      </c>
      <c r="B28" s="53">
        <f t="shared" ref="B28:R28" si="3">IF($T20=2,0,B24*B26)</f>
        <v>0</v>
      </c>
      <c r="C28" s="53">
        <f t="shared" si="3"/>
        <v>0</v>
      </c>
      <c r="D28" s="53">
        <f t="shared" si="3"/>
        <v>0</v>
      </c>
      <c r="E28" s="53">
        <f t="shared" si="3"/>
        <v>0</v>
      </c>
      <c r="F28" s="53">
        <f t="shared" si="3"/>
        <v>0</v>
      </c>
      <c r="G28" s="53">
        <f t="shared" si="3"/>
        <v>0</v>
      </c>
      <c r="H28" s="53">
        <f t="shared" si="3"/>
        <v>0</v>
      </c>
      <c r="I28" s="53">
        <f t="shared" si="3"/>
        <v>0</v>
      </c>
      <c r="J28" s="53">
        <f t="shared" si="3"/>
        <v>0</v>
      </c>
      <c r="K28" s="53">
        <f t="shared" si="3"/>
        <v>0</v>
      </c>
      <c r="L28" s="53">
        <f t="shared" si="3"/>
        <v>0</v>
      </c>
      <c r="M28" s="53">
        <f t="shared" si="3"/>
        <v>0</v>
      </c>
      <c r="N28" s="53">
        <f t="shared" si="3"/>
        <v>0</v>
      </c>
      <c r="O28" s="53">
        <f t="shared" si="3"/>
        <v>0</v>
      </c>
      <c r="P28" s="53">
        <f t="shared" si="3"/>
        <v>0</v>
      </c>
      <c r="Q28" s="53">
        <f t="shared" si="3"/>
        <v>0</v>
      </c>
      <c r="R28" s="53">
        <f t="shared" si="3"/>
        <v>0</v>
      </c>
      <c r="S28" s="53">
        <f>IF($T20=2,0,SUM(B28:R28))</f>
        <v>0</v>
      </c>
      <c r="T28" s="162" t="str">
        <f>IF(T20=1,"スライド単価p'×対象数量","平均単価×対象数量")</f>
        <v>スライド単価p'×対象数量</v>
      </c>
      <c r="U28" s="162"/>
      <c r="V28" s="47"/>
    </row>
    <row r="29" spans="1:24" ht="26.25" customHeight="1">
      <c r="A29" s="54" t="s">
        <v>117</v>
      </c>
      <c r="B29" s="165" t="str">
        <f>IF(T20=1,"ｐ’＝Σ（搬入数量×実勢価格）÷搬入数量＝","  ")</f>
        <v>ｐ’＝Σ（搬入数量×実勢価格）÷搬入数量＝</v>
      </c>
      <c r="C29" s="165"/>
      <c r="D29" s="165"/>
      <c r="E29" s="165"/>
      <c r="F29" s="165"/>
      <c r="G29" s="165"/>
      <c r="H29" s="165"/>
      <c r="I29" s="55">
        <f>IF(T20=1,S28,"  ")</f>
        <v>0</v>
      </c>
      <c r="J29" s="56" t="str">
        <f>IF(T20=1,"÷","  ")</f>
        <v>÷</v>
      </c>
      <c r="K29" s="55">
        <f>IF(T20=1,S24,"  ")</f>
        <v>0</v>
      </c>
      <c r="L29" s="56" t="str">
        <f>IF(T20=1,"＝","  ")</f>
        <v>＝</v>
      </c>
      <c r="M29" s="55"/>
      <c r="N29" s="56"/>
      <c r="O29" s="57">
        <f>IF(T20=2,"  ",IF(K29=0,0,I29/K29))</f>
        <v>0</v>
      </c>
      <c r="P29" s="57"/>
      <c r="Q29" s="58"/>
      <c r="R29" s="59" t="s">
        <v>61</v>
      </c>
      <c r="S29" s="60">
        <f>IF(T20=2,"  ",IF(LEN(ROUND(O29,0))&lt;4,ROUND(O29,0),ROUND(O29,-(LEN(ROUND(O29,0))-3))))</f>
        <v>0</v>
      </c>
      <c r="T29" s="164">
        <f>IF(T20=1,U22*S29,S26*U22)</f>
        <v>0</v>
      </c>
      <c r="U29" s="164"/>
      <c r="V29" s="47"/>
    </row>
    <row r="31" spans="1:24" ht="13.5" customHeight="1">
      <c r="A31" s="38" t="s">
        <v>127</v>
      </c>
      <c r="B31" s="155" t="s">
        <v>123</v>
      </c>
      <c r="C31" s="155"/>
      <c r="D31" s="155"/>
      <c r="E31" s="155"/>
      <c r="F31" s="155"/>
      <c r="G31" s="155"/>
      <c r="H31" s="155"/>
      <c r="I31" s="39" t="s">
        <v>46</v>
      </c>
      <c r="J31" s="40"/>
      <c r="K31" s="39" t="str">
        <f>IF($V37=0," ",VLOOKUP($V37,単価データ!$A$1:$AH$10714,4,FALSE))</f>
        <v xml:space="preserve"> </v>
      </c>
      <c r="L31" s="156" t="s">
        <v>90</v>
      </c>
      <c r="M31" s="156"/>
      <c r="N31" s="156"/>
      <c r="O31" s="156"/>
      <c r="P31" s="156"/>
      <c r="Q31" s="156"/>
      <c r="R31" s="156"/>
      <c r="S31" s="156"/>
      <c r="T31" s="157">
        <v>1</v>
      </c>
      <c r="U31" s="157"/>
    </row>
    <row r="32" spans="1:24">
      <c r="A32" s="39" t="str">
        <f>IF($V37=0," ",VLOOKUP($V37,単価データ!$A$1:$AH$10714,2,FALSE))</f>
        <v xml:space="preserve"> </v>
      </c>
      <c r="B32" s="155" t="s">
        <v>91</v>
      </c>
      <c r="C32" s="155"/>
      <c r="D32" s="155"/>
      <c r="E32" s="155"/>
      <c r="F32" s="155"/>
      <c r="G32" s="155"/>
      <c r="H32" s="155"/>
      <c r="I32" s="39" t="s">
        <v>46</v>
      </c>
      <c r="J32" s="40"/>
      <c r="K32" s="39" t="s">
        <v>92</v>
      </c>
      <c r="L32" s="156"/>
      <c r="M32" s="156"/>
      <c r="N32" s="156"/>
      <c r="O32" s="156"/>
      <c r="P32" s="156"/>
      <c r="Q32" s="156"/>
      <c r="R32" s="156"/>
      <c r="S32" s="156"/>
      <c r="T32" s="157"/>
      <c r="U32" s="157"/>
    </row>
    <row r="33" spans="1:24" ht="13.5" customHeight="1">
      <c r="A33" s="38" t="s">
        <v>93</v>
      </c>
      <c r="B33" s="158" t="s">
        <v>94</v>
      </c>
      <c r="C33" s="158"/>
      <c r="D33" s="158"/>
      <c r="E33" s="158"/>
      <c r="F33" s="158"/>
      <c r="G33" s="158"/>
      <c r="H33" s="158"/>
      <c r="I33" s="158"/>
      <c r="J33" s="158"/>
      <c r="K33" s="158"/>
      <c r="L33" s="158"/>
      <c r="M33" s="158"/>
      <c r="N33" s="158"/>
      <c r="O33" s="158"/>
      <c r="P33" s="158"/>
      <c r="Q33" s="158"/>
      <c r="R33" s="158"/>
      <c r="S33" s="158"/>
      <c r="T33" s="159" t="s">
        <v>95</v>
      </c>
      <c r="U33" s="160">
        <f>IF(T31=2,J31,IF(J31&gt;S35,0,J31))</f>
        <v>0</v>
      </c>
      <c r="V33" s="161" t="s">
        <v>96</v>
      </c>
    </row>
    <row r="34" spans="1:24" ht="27.75" customHeight="1">
      <c r="A34" s="42" t="str">
        <f>IF($V37=0," ",VLOOKUP($V37,単価データ!$A$1:$AH$10714,3,FALSE))</f>
        <v xml:space="preserve"> </v>
      </c>
      <c r="B34" s="43" t="s">
        <v>97</v>
      </c>
      <c r="C34" s="43" t="s">
        <v>98</v>
      </c>
      <c r="D34" s="43" t="s">
        <v>99</v>
      </c>
      <c r="E34" s="43" t="s">
        <v>100</v>
      </c>
      <c r="F34" s="43" t="s">
        <v>101</v>
      </c>
      <c r="G34" s="43" t="s">
        <v>102</v>
      </c>
      <c r="H34" s="43" t="s">
        <v>103</v>
      </c>
      <c r="I34" s="43" t="s">
        <v>104</v>
      </c>
      <c r="J34" s="43" t="s">
        <v>105</v>
      </c>
      <c r="K34" s="43" t="s">
        <v>106</v>
      </c>
      <c r="L34" s="43" t="s">
        <v>107</v>
      </c>
      <c r="M34" s="43" t="s">
        <v>108</v>
      </c>
      <c r="N34" s="43" t="s">
        <v>97</v>
      </c>
      <c r="O34" s="43" t="s">
        <v>98</v>
      </c>
      <c r="P34" s="43" t="s">
        <v>99</v>
      </c>
      <c r="Q34" s="43" t="s">
        <v>100</v>
      </c>
      <c r="R34" s="43" t="s">
        <v>101</v>
      </c>
      <c r="S34" s="44" t="s">
        <v>109</v>
      </c>
      <c r="T34" s="159"/>
      <c r="U34" s="160"/>
      <c r="V34" s="161"/>
    </row>
    <row r="35" spans="1:24" ht="28.5" customHeight="1">
      <c r="A35" s="45" t="s">
        <v>124</v>
      </c>
      <c r="B35" s="40"/>
      <c r="C35" s="40"/>
      <c r="D35" s="40"/>
      <c r="E35" s="40"/>
      <c r="F35" s="40"/>
      <c r="G35" s="40"/>
      <c r="H35" s="40"/>
      <c r="I35" s="40"/>
      <c r="J35" s="40"/>
      <c r="K35" s="40"/>
      <c r="L35" s="40"/>
      <c r="M35" s="40"/>
      <c r="N35" s="40"/>
      <c r="O35" s="40"/>
      <c r="P35" s="40"/>
      <c r="Q35" s="40"/>
      <c r="R35" s="40"/>
      <c r="S35" s="46">
        <f>SUM(B35:R35)</f>
        <v>0</v>
      </c>
      <c r="T35" s="162" t="s">
        <v>111</v>
      </c>
      <c r="U35" s="162"/>
      <c r="V35" s="47"/>
    </row>
    <row r="36" spans="1:24" ht="24" customHeight="1">
      <c r="A36" s="45" t="s">
        <v>125</v>
      </c>
      <c r="B36" s="40"/>
      <c r="C36" s="40"/>
      <c r="D36" s="40"/>
      <c r="E36" s="40"/>
      <c r="F36" s="40"/>
      <c r="G36" s="40"/>
      <c r="H36" s="40"/>
      <c r="I36" s="40"/>
      <c r="J36" s="40"/>
      <c r="K36" s="40"/>
      <c r="L36" s="40"/>
      <c r="M36" s="40"/>
      <c r="N36" s="40"/>
      <c r="O36" s="40"/>
      <c r="P36" s="40"/>
      <c r="Q36" s="40"/>
      <c r="R36" s="40"/>
      <c r="S36" s="46"/>
      <c r="T36" s="163">
        <f>U33*J32</f>
        <v>0</v>
      </c>
      <c r="U36" s="163"/>
      <c r="V36" s="48"/>
    </row>
    <row r="37" spans="1:24" ht="24" customHeight="1">
      <c r="A37" s="45" t="s">
        <v>126</v>
      </c>
      <c r="B37" s="40"/>
      <c r="C37" s="40"/>
      <c r="D37" s="40"/>
      <c r="E37" s="40"/>
      <c r="F37" s="40"/>
      <c r="G37" s="40"/>
      <c r="H37" s="40"/>
      <c r="I37" s="40"/>
      <c r="J37" s="40"/>
      <c r="K37" s="40"/>
      <c r="L37" s="40"/>
      <c r="M37" s="40"/>
      <c r="N37" s="40"/>
      <c r="O37" s="40"/>
      <c r="P37" s="40"/>
      <c r="Q37" s="40"/>
      <c r="R37" s="40"/>
      <c r="S37" s="49" t="str">
        <f>IF(T31=1,"　",IF(V37=0,0,IF(LEN(ROUND(SUM($B37:$R37)/COUNTIF($B37:$R37,"&gt;0"),0))&lt;4,ROUND(SUM($B37:$R37)/COUNTIF($B37:$R37,"&gt;0"),0),ROUND(SUM($B37:$R37)/COUNTIF($B37:$R37,"&gt;0"),-(LEN(ROUND(SUM($B37:$R37)/COUNTIF($B37:$R37,"&gt;0"),0))-3)))))</f>
        <v>　</v>
      </c>
      <c r="T37" s="164" t="s">
        <v>114</v>
      </c>
      <c r="U37" s="164"/>
      <c r="V37" s="50"/>
      <c r="X37" s="51"/>
    </row>
    <row r="38" spans="1:24" ht="25.5">
      <c r="A38" s="45" t="s">
        <v>115</v>
      </c>
      <c r="B38" s="46">
        <f t="shared" ref="B38:R38" si="4">B35*B36</f>
        <v>0</v>
      </c>
      <c r="C38" s="46">
        <f t="shared" si="4"/>
        <v>0</v>
      </c>
      <c r="D38" s="46">
        <f t="shared" si="4"/>
        <v>0</v>
      </c>
      <c r="E38" s="46">
        <f t="shared" si="4"/>
        <v>0</v>
      </c>
      <c r="F38" s="46">
        <f t="shared" si="4"/>
        <v>0</v>
      </c>
      <c r="G38" s="46">
        <f t="shared" si="4"/>
        <v>0</v>
      </c>
      <c r="H38" s="46">
        <f t="shared" si="4"/>
        <v>0</v>
      </c>
      <c r="I38" s="46">
        <f t="shared" si="4"/>
        <v>0</v>
      </c>
      <c r="J38" s="46">
        <f t="shared" si="4"/>
        <v>0</v>
      </c>
      <c r="K38" s="46">
        <f t="shared" si="4"/>
        <v>0</v>
      </c>
      <c r="L38" s="46">
        <f t="shared" si="4"/>
        <v>0</v>
      </c>
      <c r="M38" s="46">
        <f t="shared" si="4"/>
        <v>0</v>
      </c>
      <c r="N38" s="46">
        <f t="shared" si="4"/>
        <v>0</v>
      </c>
      <c r="O38" s="46">
        <f t="shared" si="4"/>
        <v>0</v>
      </c>
      <c r="P38" s="46">
        <f t="shared" si="4"/>
        <v>0</v>
      </c>
      <c r="Q38" s="46">
        <f t="shared" si="4"/>
        <v>0</v>
      </c>
      <c r="R38" s="46">
        <f t="shared" si="4"/>
        <v>0</v>
      </c>
      <c r="S38" s="46">
        <f>SUM(B38:R38)</f>
        <v>0</v>
      </c>
      <c r="T38" s="164">
        <f>IF(U33=0,0,IF(J31=S35,S38,ROUNDDOWN((J31/S35)*S38,0)))</f>
        <v>0</v>
      </c>
      <c r="U38" s="164"/>
      <c r="V38" s="47"/>
    </row>
    <row r="39" spans="1:24" ht="25.5">
      <c r="A39" s="52" t="s">
        <v>116</v>
      </c>
      <c r="B39" s="53">
        <f t="shared" ref="B39:R39" si="5">IF($T31=2,0,B35*B37)</f>
        <v>0</v>
      </c>
      <c r="C39" s="53">
        <f t="shared" si="5"/>
        <v>0</v>
      </c>
      <c r="D39" s="53">
        <f t="shared" si="5"/>
        <v>0</v>
      </c>
      <c r="E39" s="53">
        <f t="shared" si="5"/>
        <v>0</v>
      </c>
      <c r="F39" s="53">
        <f t="shared" si="5"/>
        <v>0</v>
      </c>
      <c r="G39" s="53">
        <f t="shared" si="5"/>
        <v>0</v>
      </c>
      <c r="H39" s="53">
        <f t="shared" si="5"/>
        <v>0</v>
      </c>
      <c r="I39" s="53">
        <f t="shared" si="5"/>
        <v>0</v>
      </c>
      <c r="J39" s="53">
        <f t="shared" si="5"/>
        <v>0</v>
      </c>
      <c r="K39" s="53">
        <f t="shared" si="5"/>
        <v>0</v>
      </c>
      <c r="L39" s="53">
        <f t="shared" si="5"/>
        <v>0</v>
      </c>
      <c r="M39" s="53">
        <f t="shared" si="5"/>
        <v>0</v>
      </c>
      <c r="N39" s="53">
        <f t="shared" si="5"/>
        <v>0</v>
      </c>
      <c r="O39" s="53">
        <f t="shared" si="5"/>
        <v>0</v>
      </c>
      <c r="P39" s="53">
        <f t="shared" si="5"/>
        <v>0</v>
      </c>
      <c r="Q39" s="53">
        <f t="shared" si="5"/>
        <v>0</v>
      </c>
      <c r="R39" s="53">
        <f t="shared" si="5"/>
        <v>0</v>
      </c>
      <c r="S39" s="53">
        <f>IF($T31=2,0,SUM(B39:R39))</f>
        <v>0</v>
      </c>
      <c r="T39" s="162" t="str">
        <f>IF(T31=1,"スライド単価p'×対象数量","平均単価×対象数量")</f>
        <v>スライド単価p'×対象数量</v>
      </c>
      <c r="U39" s="162"/>
      <c r="V39" s="47"/>
    </row>
    <row r="40" spans="1:24" ht="26.25" customHeight="1">
      <c r="A40" s="54" t="s">
        <v>117</v>
      </c>
      <c r="B40" s="165" t="str">
        <f>IF(T31=1,"ｐ’＝Σ（搬入数量×実勢価格）÷搬入数量＝","  ")</f>
        <v>ｐ’＝Σ（搬入数量×実勢価格）÷搬入数量＝</v>
      </c>
      <c r="C40" s="165"/>
      <c r="D40" s="165"/>
      <c r="E40" s="165"/>
      <c r="F40" s="165"/>
      <c r="G40" s="165"/>
      <c r="H40" s="165"/>
      <c r="I40" s="55">
        <f>IF(T31=1,S39,"  ")</f>
        <v>0</v>
      </c>
      <c r="J40" s="56" t="str">
        <f>IF(T31=1,"÷","  ")</f>
        <v>÷</v>
      </c>
      <c r="K40" s="55">
        <f>IF(T31=1,S35,"  ")</f>
        <v>0</v>
      </c>
      <c r="L40" s="56" t="str">
        <f>IF(T31=1,"＝","  ")</f>
        <v>＝</v>
      </c>
      <c r="M40" s="55"/>
      <c r="N40" s="56"/>
      <c r="O40" s="57">
        <f>IF(T31=2,"  ",IF(K40=0,0,I40/K40))</f>
        <v>0</v>
      </c>
      <c r="P40" s="57"/>
      <c r="Q40" s="58"/>
      <c r="R40" s="59" t="s">
        <v>61</v>
      </c>
      <c r="S40" s="60">
        <f>IF(T31=2,"  ",IF(LEN(ROUND(O40,0))&lt;4,ROUND(O40,0),ROUND(O40,-(LEN(ROUND(O40,0))-3))))</f>
        <v>0</v>
      </c>
      <c r="T40" s="164">
        <f>IF(T31=1,U33*S40,S37*U33)</f>
        <v>0</v>
      </c>
      <c r="U40" s="164"/>
      <c r="V40" s="47"/>
    </row>
    <row r="42" spans="1:24" ht="13.5" customHeight="1">
      <c r="A42" s="38" t="s">
        <v>128</v>
      </c>
      <c r="B42" s="155" t="s">
        <v>123</v>
      </c>
      <c r="C42" s="155"/>
      <c r="D42" s="155"/>
      <c r="E42" s="155"/>
      <c r="F42" s="155"/>
      <c r="G42" s="155"/>
      <c r="H42" s="155"/>
      <c r="I42" s="39" t="s">
        <v>46</v>
      </c>
      <c r="J42" s="40"/>
      <c r="K42" s="39" t="str">
        <f>IF($V48=0," ",VLOOKUP($V48,単価データ!$A$1:$AH$10714,4,FALSE))</f>
        <v xml:space="preserve"> </v>
      </c>
      <c r="L42" s="156" t="s">
        <v>90</v>
      </c>
      <c r="M42" s="156"/>
      <c r="N42" s="156"/>
      <c r="O42" s="156"/>
      <c r="P42" s="156"/>
      <c r="Q42" s="156"/>
      <c r="R42" s="156"/>
      <c r="S42" s="156"/>
      <c r="T42" s="157">
        <v>1</v>
      </c>
      <c r="U42" s="157"/>
    </row>
    <row r="43" spans="1:24">
      <c r="A43" s="39" t="str">
        <f>IF($V48=0," ",VLOOKUP($V48,単価データ!$A$1:$AH$10714,2,FALSE))</f>
        <v xml:space="preserve"> </v>
      </c>
      <c r="B43" s="155" t="s">
        <v>91</v>
      </c>
      <c r="C43" s="155"/>
      <c r="D43" s="155"/>
      <c r="E43" s="155"/>
      <c r="F43" s="155"/>
      <c r="G43" s="155"/>
      <c r="H43" s="155"/>
      <c r="I43" s="39" t="s">
        <v>46</v>
      </c>
      <c r="J43" s="40"/>
      <c r="K43" s="39" t="s">
        <v>92</v>
      </c>
      <c r="L43" s="156"/>
      <c r="M43" s="156"/>
      <c r="N43" s="156"/>
      <c r="O43" s="156"/>
      <c r="P43" s="156"/>
      <c r="Q43" s="156"/>
      <c r="R43" s="156"/>
      <c r="S43" s="156"/>
      <c r="T43" s="157"/>
      <c r="U43" s="157"/>
    </row>
    <row r="44" spans="1:24" ht="13.5" customHeight="1">
      <c r="A44" s="38" t="s">
        <v>93</v>
      </c>
      <c r="B44" s="158" t="s">
        <v>94</v>
      </c>
      <c r="C44" s="158"/>
      <c r="D44" s="158"/>
      <c r="E44" s="158"/>
      <c r="F44" s="158"/>
      <c r="G44" s="158"/>
      <c r="H44" s="158"/>
      <c r="I44" s="158"/>
      <c r="J44" s="158"/>
      <c r="K44" s="158"/>
      <c r="L44" s="158"/>
      <c r="M44" s="158"/>
      <c r="N44" s="158"/>
      <c r="O44" s="158"/>
      <c r="P44" s="158"/>
      <c r="Q44" s="158"/>
      <c r="R44" s="158"/>
      <c r="S44" s="158"/>
      <c r="T44" s="159" t="s">
        <v>95</v>
      </c>
      <c r="U44" s="160">
        <f>IF(T42=2,J42,IF(J42&gt;S46,0,J42))</f>
        <v>0</v>
      </c>
      <c r="V44" s="161" t="s">
        <v>96</v>
      </c>
    </row>
    <row r="45" spans="1:24" ht="27.75" customHeight="1">
      <c r="A45" s="42" t="str">
        <f>IF($V48=0," ",VLOOKUP($V48,単価データ!$A$1:$AH$10714,3,FALSE))</f>
        <v xml:space="preserve"> </v>
      </c>
      <c r="B45" s="43" t="s">
        <v>97</v>
      </c>
      <c r="C45" s="43" t="s">
        <v>98</v>
      </c>
      <c r="D45" s="43" t="s">
        <v>99</v>
      </c>
      <c r="E45" s="43" t="s">
        <v>100</v>
      </c>
      <c r="F45" s="43" t="s">
        <v>101</v>
      </c>
      <c r="G45" s="43" t="s">
        <v>102</v>
      </c>
      <c r="H45" s="43" t="s">
        <v>103</v>
      </c>
      <c r="I45" s="43" t="s">
        <v>104</v>
      </c>
      <c r="J45" s="43" t="s">
        <v>105</v>
      </c>
      <c r="K45" s="43" t="s">
        <v>106</v>
      </c>
      <c r="L45" s="43" t="s">
        <v>107</v>
      </c>
      <c r="M45" s="43" t="s">
        <v>108</v>
      </c>
      <c r="N45" s="43" t="s">
        <v>97</v>
      </c>
      <c r="O45" s="43" t="s">
        <v>98</v>
      </c>
      <c r="P45" s="43" t="s">
        <v>99</v>
      </c>
      <c r="Q45" s="43" t="s">
        <v>100</v>
      </c>
      <c r="R45" s="43" t="s">
        <v>101</v>
      </c>
      <c r="S45" s="44" t="s">
        <v>109</v>
      </c>
      <c r="T45" s="159"/>
      <c r="U45" s="160"/>
      <c r="V45" s="161"/>
    </row>
    <row r="46" spans="1:24" ht="28.5" customHeight="1">
      <c r="A46" s="45" t="s">
        <v>124</v>
      </c>
      <c r="B46" s="40"/>
      <c r="C46" s="40"/>
      <c r="D46" s="40"/>
      <c r="E46" s="40"/>
      <c r="F46" s="40"/>
      <c r="G46" s="40"/>
      <c r="H46" s="40"/>
      <c r="I46" s="40"/>
      <c r="J46" s="40"/>
      <c r="K46" s="40"/>
      <c r="L46" s="40"/>
      <c r="M46" s="40"/>
      <c r="N46" s="40"/>
      <c r="O46" s="40"/>
      <c r="P46" s="40"/>
      <c r="Q46" s="40"/>
      <c r="R46" s="40"/>
      <c r="S46" s="46">
        <f>SUM(B46:R46)</f>
        <v>0</v>
      </c>
      <c r="T46" s="162" t="s">
        <v>111</v>
      </c>
      <c r="U46" s="162"/>
      <c r="V46" s="47"/>
    </row>
    <row r="47" spans="1:24" ht="24" customHeight="1">
      <c r="A47" s="45" t="s">
        <v>125</v>
      </c>
      <c r="B47" s="40"/>
      <c r="C47" s="40"/>
      <c r="D47" s="40"/>
      <c r="E47" s="40"/>
      <c r="F47" s="40"/>
      <c r="G47" s="40"/>
      <c r="H47" s="40"/>
      <c r="I47" s="40"/>
      <c r="J47" s="40"/>
      <c r="K47" s="40"/>
      <c r="L47" s="40"/>
      <c r="M47" s="40"/>
      <c r="N47" s="40"/>
      <c r="O47" s="40"/>
      <c r="P47" s="40"/>
      <c r="Q47" s="40"/>
      <c r="R47" s="40"/>
      <c r="S47" s="46"/>
      <c r="T47" s="163">
        <f>U44*J43</f>
        <v>0</v>
      </c>
      <c r="U47" s="163"/>
      <c r="V47" s="48"/>
    </row>
    <row r="48" spans="1:24" ht="24" customHeight="1">
      <c r="A48" s="45" t="s">
        <v>126</v>
      </c>
      <c r="B48" s="40"/>
      <c r="C48" s="40"/>
      <c r="D48" s="40"/>
      <c r="E48" s="40"/>
      <c r="F48" s="40"/>
      <c r="G48" s="40"/>
      <c r="H48" s="40"/>
      <c r="I48" s="40"/>
      <c r="J48" s="40"/>
      <c r="K48" s="40"/>
      <c r="L48" s="40"/>
      <c r="M48" s="40"/>
      <c r="N48" s="40"/>
      <c r="O48" s="40"/>
      <c r="P48" s="40"/>
      <c r="Q48" s="40"/>
      <c r="R48" s="40"/>
      <c r="S48" s="49" t="str">
        <f>IF(T42=1,"　",IF(V48=0,0,IF(LEN(ROUND(SUM($B48:$R48)/COUNTIF($B48:$R48,"&gt;0"),0))&lt;4,ROUND(SUM($B48:$R48)/COUNTIF($B48:$R48,"&gt;0"),0),ROUND(SUM($B48:$R48)/COUNTIF($B48:$R48,"&gt;0"),-(LEN(ROUND(SUM($B48:$R48)/COUNTIF($B48:$R48,"&gt;0"),0))-3)))))</f>
        <v>　</v>
      </c>
      <c r="T48" s="164" t="s">
        <v>114</v>
      </c>
      <c r="U48" s="164"/>
      <c r="V48" s="50"/>
      <c r="X48" s="51"/>
    </row>
    <row r="49" spans="1:24" ht="25.5">
      <c r="A49" s="45" t="s">
        <v>115</v>
      </c>
      <c r="B49" s="46">
        <f t="shared" ref="B49:R49" si="6">B46*B47</f>
        <v>0</v>
      </c>
      <c r="C49" s="46">
        <f t="shared" si="6"/>
        <v>0</v>
      </c>
      <c r="D49" s="46">
        <f t="shared" si="6"/>
        <v>0</v>
      </c>
      <c r="E49" s="46">
        <f t="shared" si="6"/>
        <v>0</v>
      </c>
      <c r="F49" s="46">
        <f t="shared" si="6"/>
        <v>0</v>
      </c>
      <c r="G49" s="46">
        <f t="shared" si="6"/>
        <v>0</v>
      </c>
      <c r="H49" s="46">
        <f t="shared" si="6"/>
        <v>0</v>
      </c>
      <c r="I49" s="46">
        <f t="shared" si="6"/>
        <v>0</v>
      </c>
      <c r="J49" s="46">
        <f t="shared" si="6"/>
        <v>0</v>
      </c>
      <c r="K49" s="46">
        <f t="shared" si="6"/>
        <v>0</v>
      </c>
      <c r="L49" s="46">
        <f t="shared" si="6"/>
        <v>0</v>
      </c>
      <c r="M49" s="46">
        <f t="shared" si="6"/>
        <v>0</v>
      </c>
      <c r="N49" s="46">
        <f t="shared" si="6"/>
        <v>0</v>
      </c>
      <c r="O49" s="46">
        <f t="shared" si="6"/>
        <v>0</v>
      </c>
      <c r="P49" s="46">
        <f t="shared" si="6"/>
        <v>0</v>
      </c>
      <c r="Q49" s="46">
        <f t="shared" si="6"/>
        <v>0</v>
      </c>
      <c r="R49" s="46">
        <f t="shared" si="6"/>
        <v>0</v>
      </c>
      <c r="S49" s="46">
        <f>SUM(B49:R49)</f>
        <v>0</v>
      </c>
      <c r="T49" s="164">
        <f>IF(U44=0,0,IF(J42=S46,S49,ROUNDDOWN((J42/S46)*S49,0)))</f>
        <v>0</v>
      </c>
      <c r="U49" s="164"/>
      <c r="V49" s="47"/>
    </row>
    <row r="50" spans="1:24" ht="25.5">
      <c r="A50" s="52" t="s">
        <v>116</v>
      </c>
      <c r="B50" s="53">
        <f t="shared" ref="B50:R50" si="7">IF($T42=2,0,B46*B48)</f>
        <v>0</v>
      </c>
      <c r="C50" s="53">
        <f t="shared" si="7"/>
        <v>0</v>
      </c>
      <c r="D50" s="53">
        <f t="shared" si="7"/>
        <v>0</v>
      </c>
      <c r="E50" s="53">
        <f t="shared" si="7"/>
        <v>0</v>
      </c>
      <c r="F50" s="53">
        <f t="shared" si="7"/>
        <v>0</v>
      </c>
      <c r="G50" s="53">
        <f t="shared" si="7"/>
        <v>0</v>
      </c>
      <c r="H50" s="53">
        <f t="shared" si="7"/>
        <v>0</v>
      </c>
      <c r="I50" s="53">
        <f t="shared" si="7"/>
        <v>0</v>
      </c>
      <c r="J50" s="53">
        <f t="shared" si="7"/>
        <v>0</v>
      </c>
      <c r="K50" s="53">
        <f t="shared" si="7"/>
        <v>0</v>
      </c>
      <c r="L50" s="53">
        <f t="shared" si="7"/>
        <v>0</v>
      </c>
      <c r="M50" s="53">
        <f t="shared" si="7"/>
        <v>0</v>
      </c>
      <c r="N50" s="53">
        <f t="shared" si="7"/>
        <v>0</v>
      </c>
      <c r="O50" s="53">
        <f t="shared" si="7"/>
        <v>0</v>
      </c>
      <c r="P50" s="53">
        <f t="shared" si="7"/>
        <v>0</v>
      </c>
      <c r="Q50" s="53">
        <f t="shared" si="7"/>
        <v>0</v>
      </c>
      <c r="R50" s="53">
        <f t="shared" si="7"/>
        <v>0</v>
      </c>
      <c r="S50" s="53">
        <f>IF($T42=2,0,SUM(B50:R50))</f>
        <v>0</v>
      </c>
      <c r="T50" s="162" t="str">
        <f>IF(T42=1,"スライド単価p'×対象数量","平均単価×対象数量")</f>
        <v>スライド単価p'×対象数量</v>
      </c>
      <c r="U50" s="162"/>
      <c r="V50" s="47"/>
    </row>
    <row r="51" spans="1:24" ht="26.25" customHeight="1">
      <c r="A51" s="54" t="s">
        <v>117</v>
      </c>
      <c r="B51" s="165" t="str">
        <f>IF(T42=1,"ｐ’＝Σ（搬入数量×実勢価格）÷搬入数量＝","  ")</f>
        <v>ｐ’＝Σ（搬入数量×実勢価格）÷搬入数量＝</v>
      </c>
      <c r="C51" s="165"/>
      <c r="D51" s="165"/>
      <c r="E51" s="165"/>
      <c r="F51" s="165"/>
      <c r="G51" s="165"/>
      <c r="H51" s="165"/>
      <c r="I51" s="55">
        <f>IF(T42=1,S50,"  ")</f>
        <v>0</v>
      </c>
      <c r="J51" s="56" t="str">
        <f>IF(T42=1,"÷","  ")</f>
        <v>÷</v>
      </c>
      <c r="K51" s="55">
        <f>IF(T42=1,S46,"  ")</f>
        <v>0</v>
      </c>
      <c r="L51" s="56" t="str">
        <f>IF(T42=1,"＝","  ")</f>
        <v>＝</v>
      </c>
      <c r="M51" s="55"/>
      <c r="N51" s="56"/>
      <c r="O51" s="57">
        <f>IF(T42=2,"  ",IF(K51=0,0,I51/K51))</f>
        <v>0</v>
      </c>
      <c r="P51" s="57"/>
      <c r="Q51" s="58"/>
      <c r="R51" s="59" t="s">
        <v>61</v>
      </c>
      <c r="S51" s="60">
        <f>IF(T42=2,"  ",IF(LEN(ROUND(O51,0))&lt;4,ROUND(O51,0),ROUND(O51,-(LEN(ROUND(O51,0))-3))))</f>
        <v>0</v>
      </c>
      <c r="T51" s="164">
        <f>IF(T42=1,U44*S51,S48*U44)</f>
        <v>0</v>
      </c>
      <c r="U51" s="164"/>
      <c r="V51" s="47"/>
    </row>
    <row r="53" spans="1:24" ht="13.5" customHeight="1">
      <c r="A53" s="38" t="s">
        <v>129</v>
      </c>
      <c r="B53" s="155" t="s">
        <v>123</v>
      </c>
      <c r="C53" s="155"/>
      <c r="D53" s="155"/>
      <c r="E53" s="155"/>
      <c r="F53" s="155"/>
      <c r="G53" s="155"/>
      <c r="H53" s="155"/>
      <c r="I53" s="39" t="s">
        <v>46</v>
      </c>
      <c r="J53" s="40"/>
      <c r="K53" s="39" t="str">
        <f>IF($V59=0," ",VLOOKUP($V59,単価データ!$A$1:$AH$10714,4,FALSE))</f>
        <v xml:space="preserve"> </v>
      </c>
      <c r="L53" s="156" t="s">
        <v>90</v>
      </c>
      <c r="M53" s="156"/>
      <c r="N53" s="156"/>
      <c r="O53" s="156"/>
      <c r="P53" s="156"/>
      <c r="Q53" s="156"/>
      <c r="R53" s="156"/>
      <c r="S53" s="156"/>
      <c r="T53" s="157">
        <v>1</v>
      </c>
      <c r="U53" s="157"/>
    </row>
    <row r="54" spans="1:24">
      <c r="A54" s="39" t="str">
        <f>IF($V59=0," ",VLOOKUP($V59,単価データ!$A$1:$AH$10714,2,FALSE))</f>
        <v xml:space="preserve"> </v>
      </c>
      <c r="B54" s="155" t="s">
        <v>91</v>
      </c>
      <c r="C54" s="155"/>
      <c r="D54" s="155"/>
      <c r="E54" s="155"/>
      <c r="F54" s="155"/>
      <c r="G54" s="155"/>
      <c r="H54" s="155"/>
      <c r="I54" s="39" t="s">
        <v>46</v>
      </c>
      <c r="J54" s="40"/>
      <c r="K54" s="39" t="s">
        <v>92</v>
      </c>
      <c r="L54" s="156"/>
      <c r="M54" s="156"/>
      <c r="N54" s="156"/>
      <c r="O54" s="156"/>
      <c r="P54" s="156"/>
      <c r="Q54" s="156"/>
      <c r="R54" s="156"/>
      <c r="S54" s="156"/>
      <c r="T54" s="157"/>
      <c r="U54" s="157"/>
    </row>
    <row r="55" spans="1:24" ht="13.5" customHeight="1">
      <c r="A55" s="38" t="s">
        <v>93</v>
      </c>
      <c r="B55" s="158" t="s">
        <v>94</v>
      </c>
      <c r="C55" s="158"/>
      <c r="D55" s="158"/>
      <c r="E55" s="158"/>
      <c r="F55" s="158"/>
      <c r="G55" s="158"/>
      <c r="H55" s="158"/>
      <c r="I55" s="158"/>
      <c r="J55" s="158"/>
      <c r="K55" s="158"/>
      <c r="L55" s="158"/>
      <c r="M55" s="158"/>
      <c r="N55" s="158"/>
      <c r="O55" s="158"/>
      <c r="P55" s="158"/>
      <c r="Q55" s="158"/>
      <c r="R55" s="158"/>
      <c r="S55" s="158"/>
      <c r="T55" s="159" t="s">
        <v>95</v>
      </c>
      <c r="U55" s="160">
        <f>IF(T53=2,J53,IF(J53&gt;S57,0,J53))</f>
        <v>0</v>
      </c>
      <c r="V55" s="161" t="s">
        <v>96</v>
      </c>
    </row>
    <row r="56" spans="1:24" ht="27.75" customHeight="1">
      <c r="A56" s="42" t="str">
        <f>IF($V59=0," ",VLOOKUP($V59,単価データ!$A$1:$AH$10714,3,FALSE))</f>
        <v xml:space="preserve"> </v>
      </c>
      <c r="B56" s="43" t="s">
        <v>97</v>
      </c>
      <c r="C56" s="43" t="s">
        <v>98</v>
      </c>
      <c r="D56" s="43" t="s">
        <v>99</v>
      </c>
      <c r="E56" s="43" t="s">
        <v>100</v>
      </c>
      <c r="F56" s="43" t="s">
        <v>101</v>
      </c>
      <c r="G56" s="43" t="s">
        <v>102</v>
      </c>
      <c r="H56" s="43" t="s">
        <v>103</v>
      </c>
      <c r="I56" s="43" t="s">
        <v>104</v>
      </c>
      <c r="J56" s="43" t="s">
        <v>105</v>
      </c>
      <c r="K56" s="43" t="s">
        <v>106</v>
      </c>
      <c r="L56" s="43" t="s">
        <v>107</v>
      </c>
      <c r="M56" s="43" t="s">
        <v>108</v>
      </c>
      <c r="N56" s="43" t="s">
        <v>97</v>
      </c>
      <c r="O56" s="43" t="s">
        <v>98</v>
      </c>
      <c r="P56" s="43" t="s">
        <v>99</v>
      </c>
      <c r="Q56" s="43" t="s">
        <v>100</v>
      </c>
      <c r="R56" s="43" t="s">
        <v>101</v>
      </c>
      <c r="S56" s="44" t="s">
        <v>109</v>
      </c>
      <c r="T56" s="159"/>
      <c r="U56" s="160"/>
      <c r="V56" s="161"/>
    </row>
    <row r="57" spans="1:24" ht="28.5" customHeight="1">
      <c r="A57" s="45" t="s">
        <v>124</v>
      </c>
      <c r="B57" s="40"/>
      <c r="C57" s="40"/>
      <c r="D57" s="40"/>
      <c r="E57" s="40"/>
      <c r="F57" s="40"/>
      <c r="G57" s="40"/>
      <c r="H57" s="40"/>
      <c r="I57" s="40"/>
      <c r="J57" s="40"/>
      <c r="K57" s="40"/>
      <c r="L57" s="40"/>
      <c r="M57" s="40"/>
      <c r="N57" s="40"/>
      <c r="O57" s="40"/>
      <c r="P57" s="40"/>
      <c r="Q57" s="40"/>
      <c r="R57" s="40"/>
      <c r="S57" s="46">
        <f>SUM(B57:R57)</f>
        <v>0</v>
      </c>
      <c r="T57" s="162" t="s">
        <v>111</v>
      </c>
      <c r="U57" s="162"/>
      <c r="V57" s="47"/>
    </row>
    <row r="58" spans="1:24" ht="24" customHeight="1">
      <c r="A58" s="45" t="s">
        <v>125</v>
      </c>
      <c r="B58" s="40"/>
      <c r="C58" s="40"/>
      <c r="D58" s="40"/>
      <c r="E58" s="40"/>
      <c r="F58" s="40"/>
      <c r="G58" s="40"/>
      <c r="H58" s="40"/>
      <c r="I58" s="40"/>
      <c r="J58" s="40"/>
      <c r="K58" s="40"/>
      <c r="L58" s="40"/>
      <c r="M58" s="40"/>
      <c r="N58" s="40"/>
      <c r="O58" s="40"/>
      <c r="P58" s="40"/>
      <c r="Q58" s="40"/>
      <c r="R58" s="40"/>
      <c r="S58" s="46"/>
      <c r="T58" s="163">
        <f>U55*J54</f>
        <v>0</v>
      </c>
      <c r="U58" s="163"/>
      <c r="V58" s="48"/>
    </row>
    <row r="59" spans="1:24" ht="24" customHeight="1">
      <c r="A59" s="45" t="s">
        <v>126</v>
      </c>
      <c r="B59" s="40"/>
      <c r="C59" s="40"/>
      <c r="D59" s="40"/>
      <c r="E59" s="40"/>
      <c r="F59" s="40"/>
      <c r="G59" s="40"/>
      <c r="H59" s="40"/>
      <c r="I59" s="40"/>
      <c r="J59" s="40"/>
      <c r="K59" s="40"/>
      <c r="L59" s="40"/>
      <c r="M59" s="40"/>
      <c r="N59" s="40"/>
      <c r="O59" s="40"/>
      <c r="P59" s="40"/>
      <c r="Q59" s="40"/>
      <c r="R59" s="40"/>
      <c r="S59" s="49" t="str">
        <f>IF(T53=1,"　",IF(V59=0,0,IF(LEN(ROUND(SUM($B59:$R59)/COUNTIF($B59:$R59,"&gt;0"),0))&lt;4,ROUND(SUM($B59:$R59)/COUNTIF($B59:$R59,"&gt;0"),0),ROUND(SUM($B59:$R59)/COUNTIF($B59:$R59,"&gt;0"),-(LEN(ROUND(SUM($B59:$R59)/COUNTIF($B59:$R59,"&gt;0"),0))-3)))))</f>
        <v>　</v>
      </c>
      <c r="T59" s="164" t="s">
        <v>114</v>
      </c>
      <c r="U59" s="164"/>
      <c r="V59" s="50"/>
      <c r="X59" s="51"/>
    </row>
    <row r="60" spans="1:24" ht="25.5">
      <c r="A60" s="45" t="s">
        <v>115</v>
      </c>
      <c r="B60" s="46">
        <f t="shared" ref="B60:R60" si="8">B57*B58</f>
        <v>0</v>
      </c>
      <c r="C60" s="46">
        <f t="shared" si="8"/>
        <v>0</v>
      </c>
      <c r="D60" s="46">
        <f t="shared" si="8"/>
        <v>0</v>
      </c>
      <c r="E60" s="46">
        <f t="shared" si="8"/>
        <v>0</v>
      </c>
      <c r="F60" s="46">
        <f t="shared" si="8"/>
        <v>0</v>
      </c>
      <c r="G60" s="46">
        <f t="shared" si="8"/>
        <v>0</v>
      </c>
      <c r="H60" s="46">
        <f t="shared" si="8"/>
        <v>0</v>
      </c>
      <c r="I60" s="46">
        <f t="shared" si="8"/>
        <v>0</v>
      </c>
      <c r="J60" s="46">
        <f t="shared" si="8"/>
        <v>0</v>
      </c>
      <c r="K60" s="46">
        <f t="shared" si="8"/>
        <v>0</v>
      </c>
      <c r="L60" s="46">
        <f t="shared" si="8"/>
        <v>0</v>
      </c>
      <c r="M60" s="46">
        <f t="shared" si="8"/>
        <v>0</v>
      </c>
      <c r="N60" s="46">
        <f t="shared" si="8"/>
        <v>0</v>
      </c>
      <c r="O60" s="46">
        <f t="shared" si="8"/>
        <v>0</v>
      </c>
      <c r="P60" s="46">
        <f t="shared" si="8"/>
        <v>0</v>
      </c>
      <c r="Q60" s="46">
        <f t="shared" si="8"/>
        <v>0</v>
      </c>
      <c r="R60" s="46">
        <f t="shared" si="8"/>
        <v>0</v>
      </c>
      <c r="S60" s="46">
        <f>SUM(B60:R60)</f>
        <v>0</v>
      </c>
      <c r="T60" s="164">
        <f>IF(U55=0,0,IF(J53=S57,S60,ROUNDDOWN((J53/S57)*S60,0)))</f>
        <v>0</v>
      </c>
      <c r="U60" s="164"/>
      <c r="V60" s="47"/>
    </row>
    <row r="61" spans="1:24" ht="25.5">
      <c r="A61" s="52" t="s">
        <v>116</v>
      </c>
      <c r="B61" s="53">
        <f t="shared" ref="B61:R61" si="9">IF($T53=2,0,B57*B59)</f>
        <v>0</v>
      </c>
      <c r="C61" s="53">
        <f t="shared" si="9"/>
        <v>0</v>
      </c>
      <c r="D61" s="53">
        <f t="shared" si="9"/>
        <v>0</v>
      </c>
      <c r="E61" s="53">
        <f t="shared" si="9"/>
        <v>0</v>
      </c>
      <c r="F61" s="53">
        <f t="shared" si="9"/>
        <v>0</v>
      </c>
      <c r="G61" s="53">
        <f t="shared" si="9"/>
        <v>0</v>
      </c>
      <c r="H61" s="53">
        <f t="shared" si="9"/>
        <v>0</v>
      </c>
      <c r="I61" s="53">
        <f t="shared" si="9"/>
        <v>0</v>
      </c>
      <c r="J61" s="53">
        <f t="shared" si="9"/>
        <v>0</v>
      </c>
      <c r="K61" s="53">
        <f t="shared" si="9"/>
        <v>0</v>
      </c>
      <c r="L61" s="53">
        <f t="shared" si="9"/>
        <v>0</v>
      </c>
      <c r="M61" s="53">
        <f t="shared" si="9"/>
        <v>0</v>
      </c>
      <c r="N61" s="53">
        <f t="shared" si="9"/>
        <v>0</v>
      </c>
      <c r="O61" s="53">
        <f t="shared" si="9"/>
        <v>0</v>
      </c>
      <c r="P61" s="53">
        <f t="shared" si="9"/>
        <v>0</v>
      </c>
      <c r="Q61" s="53">
        <f t="shared" si="9"/>
        <v>0</v>
      </c>
      <c r="R61" s="53">
        <f t="shared" si="9"/>
        <v>0</v>
      </c>
      <c r="S61" s="53">
        <f>IF($T53=2,0,SUM(B61:R61))</f>
        <v>0</v>
      </c>
      <c r="T61" s="162" t="str">
        <f>IF(T53=1,"スライド単価p'×対象数量","平均単価×対象数量")</f>
        <v>スライド単価p'×対象数量</v>
      </c>
      <c r="U61" s="162"/>
      <c r="V61" s="47"/>
    </row>
    <row r="62" spans="1:24" ht="26.25" customHeight="1">
      <c r="A62" s="54" t="s">
        <v>117</v>
      </c>
      <c r="B62" s="165" t="str">
        <f>IF(T53=1,"ｐ’＝Σ（搬入数量×実勢価格）÷搬入数量＝","  ")</f>
        <v>ｐ’＝Σ（搬入数量×実勢価格）÷搬入数量＝</v>
      </c>
      <c r="C62" s="165"/>
      <c r="D62" s="165"/>
      <c r="E62" s="165"/>
      <c r="F62" s="165"/>
      <c r="G62" s="165"/>
      <c r="H62" s="165"/>
      <c r="I62" s="55">
        <f>IF(T53=1,S61,"  ")</f>
        <v>0</v>
      </c>
      <c r="J62" s="56" t="str">
        <f>IF(T53=1,"÷","  ")</f>
        <v>÷</v>
      </c>
      <c r="K62" s="55">
        <f>IF(T53=1,S57,"  ")</f>
        <v>0</v>
      </c>
      <c r="L62" s="56" t="str">
        <f>IF(T53=1,"＝","  ")</f>
        <v>＝</v>
      </c>
      <c r="M62" s="55"/>
      <c r="N62" s="56"/>
      <c r="O62" s="57">
        <f>IF(T53=2,"  ",IF(K62=0,0,I62/K62))</f>
        <v>0</v>
      </c>
      <c r="P62" s="57"/>
      <c r="Q62" s="58"/>
      <c r="R62" s="59" t="s">
        <v>61</v>
      </c>
      <c r="S62" s="60">
        <f>IF(T53=2,"  ",IF(LEN(ROUND(O62,0))&lt;4,ROUND(O62,0),ROUND(O62,-(LEN(ROUND(O62,0))-3))))</f>
        <v>0</v>
      </c>
      <c r="T62" s="164">
        <f>IF(T53=1,U55*S62,S59*U55)</f>
        <v>0</v>
      </c>
      <c r="U62" s="164"/>
      <c r="V62" s="47"/>
    </row>
    <row r="64" spans="1:24" ht="13.5" customHeight="1">
      <c r="A64" s="38" t="s">
        <v>130</v>
      </c>
      <c r="B64" s="155" t="s">
        <v>123</v>
      </c>
      <c r="C64" s="155"/>
      <c r="D64" s="155"/>
      <c r="E64" s="155"/>
      <c r="F64" s="155"/>
      <c r="G64" s="155"/>
      <c r="H64" s="155"/>
      <c r="I64" s="39" t="s">
        <v>46</v>
      </c>
      <c r="J64" s="40"/>
      <c r="K64" s="39" t="str">
        <f>IF($V70=0," ",VLOOKUP($V70,単価データ!$A$1:$AH$10714,4,FALSE))</f>
        <v xml:space="preserve"> </v>
      </c>
      <c r="L64" s="156" t="s">
        <v>90</v>
      </c>
      <c r="M64" s="156"/>
      <c r="N64" s="156"/>
      <c r="O64" s="156"/>
      <c r="P64" s="156"/>
      <c r="Q64" s="156"/>
      <c r="R64" s="156"/>
      <c r="S64" s="156"/>
      <c r="T64" s="157">
        <v>1</v>
      </c>
      <c r="U64" s="157"/>
    </row>
    <row r="65" spans="1:24">
      <c r="A65" s="39" t="str">
        <f>IF($V70=0," ",VLOOKUP($V70,単価データ!$A$1:$AH$10714,2,FALSE))</f>
        <v xml:space="preserve"> </v>
      </c>
      <c r="B65" s="155" t="s">
        <v>91</v>
      </c>
      <c r="C65" s="155"/>
      <c r="D65" s="155"/>
      <c r="E65" s="155"/>
      <c r="F65" s="155"/>
      <c r="G65" s="155"/>
      <c r="H65" s="155"/>
      <c r="I65" s="39" t="s">
        <v>46</v>
      </c>
      <c r="J65" s="40"/>
      <c r="K65" s="39" t="s">
        <v>92</v>
      </c>
      <c r="L65" s="156"/>
      <c r="M65" s="156"/>
      <c r="N65" s="156"/>
      <c r="O65" s="156"/>
      <c r="P65" s="156"/>
      <c r="Q65" s="156"/>
      <c r="R65" s="156"/>
      <c r="S65" s="156"/>
      <c r="T65" s="157"/>
      <c r="U65" s="157"/>
    </row>
    <row r="66" spans="1:24" ht="13.5" customHeight="1">
      <c r="A66" s="38" t="s">
        <v>93</v>
      </c>
      <c r="B66" s="158" t="s">
        <v>94</v>
      </c>
      <c r="C66" s="158"/>
      <c r="D66" s="158"/>
      <c r="E66" s="158"/>
      <c r="F66" s="158"/>
      <c r="G66" s="158"/>
      <c r="H66" s="158"/>
      <c r="I66" s="158"/>
      <c r="J66" s="158"/>
      <c r="K66" s="158"/>
      <c r="L66" s="158"/>
      <c r="M66" s="158"/>
      <c r="N66" s="158"/>
      <c r="O66" s="158"/>
      <c r="P66" s="158"/>
      <c r="Q66" s="158"/>
      <c r="R66" s="158"/>
      <c r="S66" s="158"/>
      <c r="T66" s="159" t="s">
        <v>95</v>
      </c>
      <c r="U66" s="160">
        <f>IF(T64=2,J64,IF(J64&gt;S68,0,J64))</f>
        <v>0</v>
      </c>
      <c r="V66" s="161" t="s">
        <v>96</v>
      </c>
    </row>
    <row r="67" spans="1:24" ht="27.75" customHeight="1">
      <c r="A67" s="42" t="str">
        <f>IF($V70=0," ",VLOOKUP($V70,単価データ!$A$1:$AH$10714,3,FALSE))</f>
        <v xml:space="preserve"> </v>
      </c>
      <c r="B67" s="43" t="s">
        <v>97</v>
      </c>
      <c r="C67" s="43" t="s">
        <v>98</v>
      </c>
      <c r="D67" s="43" t="s">
        <v>99</v>
      </c>
      <c r="E67" s="43" t="s">
        <v>100</v>
      </c>
      <c r="F67" s="43" t="s">
        <v>101</v>
      </c>
      <c r="G67" s="43" t="s">
        <v>102</v>
      </c>
      <c r="H67" s="43" t="s">
        <v>103</v>
      </c>
      <c r="I67" s="43" t="s">
        <v>104</v>
      </c>
      <c r="J67" s="43" t="s">
        <v>105</v>
      </c>
      <c r="K67" s="43" t="s">
        <v>106</v>
      </c>
      <c r="L67" s="43" t="s">
        <v>107</v>
      </c>
      <c r="M67" s="43" t="s">
        <v>108</v>
      </c>
      <c r="N67" s="43" t="s">
        <v>97</v>
      </c>
      <c r="O67" s="43" t="s">
        <v>98</v>
      </c>
      <c r="P67" s="43" t="s">
        <v>99</v>
      </c>
      <c r="Q67" s="43" t="s">
        <v>100</v>
      </c>
      <c r="R67" s="43" t="s">
        <v>101</v>
      </c>
      <c r="S67" s="44" t="s">
        <v>109</v>
      </c>
      <c r="T67" s="159"/>
      <c r="U67" s="160"/>
      <c r="V67" s="161"/>
    </row>
    <row r="68" spans="1:24" ht="28.5" customHeight="1">
      <c r="A68" s="45" t="s">
        <v>124</v>
      </c>
      <c r="B68" s="40"/>
      <c r="C68" s="40"/>
      <c r="D68" s="40"/>
      <c r="E68" s="40"/>
      <c r="F68" s="40"/>
      <c r="G68" s="40"/>
      <c r="H68" s="40"/>
      <c r="I68" s="40"/>
      <c r="J68" s="40"/>
      <c r="K68" s="40"/>
      <c r="L68" s="40"/>
      <c r="M68" s="40"/>
      <c r="N68" s="40"/>
      <c r="O68" s="40"/>
      <c r="P68" s="40"/>
      <c r="Q68" s="40"/>
      <c r="R68" s="40"/>
      <c r="S68" s="46">
        <f>SUM(B68:R68)</f>
        <v>0</v>
      </c>
      <c r="T68" s="162" t="s">
        <v>111</v>
      </c>
      <c r="U68" s="162"/>
      <c r="V68" s="47"/>
    </row>
    <row r="69" spans="1:24" ht="24" customHeight="1">
      <c r="A69" s="45" t="s">
        <v>125</v>
      </c>
      <c r="B69" s="40"/>
      <c r="C69" s="40"/>
      <c r="D69" s="40"/>
      <c r="E69" s="40"/>
      <c r="F69" s="40"/>
      <c r="G69" s="40"/>
      <c r="H69" s="40"/>
      <c r="I69" s="40"/>
      <c r="J69" s="40"/>
      <c r="K69" s="40"/>
      <c r="L69" s="40"/>
      <c r="M69" s="40"/>
      <c r="N69" s="40"/>
      <c r="O69" s="40"/>
      <c r="P69" s="40"/>
      <c r="Q69" s="40"/>
      <c r="R69" s="40"/>
      <c r="S69" s="46"/>
      <c r="T69" s="163">
        <f>U66*J65</f>
        <v>0</v>
      </c>
      <c r="U69" s="163"/>
      <c r="V69" s="48"/>
    </row>
    <row r="70" spans="1:24" ht="24" customHeight="1">
      <c r="A70" s="45" t="s">
        <v>126</v>
      </c>
      <c r="B70" s="40"/>
      <c r="C70" s="40"/>
      <c r="D70" s="40"/>
      <c r="E70" s="40"/>
      <c r="F70" s="40"/>
      <c r="G70" s="40"/>
      <c r="H70" s="40"/>
      <c r="I70" s="40"/>
      <c r="J70" s="40"/>
      <c r="K70" s="40"/>
      <c r="L70" s="40"/>
      <c r="M70" s="40"/>
      <c r="N70" s="40"/>
      <c r="O70" s="40"/>
      <c r="P70" s="40"/>
      <c r="Q70" s="40"/>
      <c r="R70" s="40"/>
      <c r="S70" s="49" t="str">
        <f>IF(T64=1,"　",IF(V70=0,0,IF(LEN(ROUND(SUM($B70:$R70)/COUNTIF($B70:$R70,"&gt;0"),0))&lt;4,ROUND(SUM($B70:$R70)/COUNTIF($B70:$R70,"&gt;0"),0),ROUND(SUM($B70:$R70)/COUNTIF($B70:$R70,"&gt;0"),-(LEN(ROUND(SUM($B70:$R70)/COUNTIF($B70:$R70,"&gt;0"),0))-3)))))</f>
        <v>　</v>
      </c>
      <c r="T70" s="164" t="s">
        <v>114</v>
      </c>
      <c r="U70" s="164"/>
      <c r="V70" s="50"/>
      <c r="X70" s="51"/>
    </row>
    <row r="71" spans="1:24" ht="25.5">
      <c r="A71" s="45" t="s">
        <v>115</v>
      </c>
      <c r="B71" s="46">
        <f t="shared" ref="B71:R71" si="10">B68*B69</f>
        <v>0</v>
      </c>
      <c r="C71" s="46">
        <f t="shared" si="10"/>
        <v>0</v>
      </c>
      <c r="D71" s="46">
        <f t="shared" si="10"/>
        <v>0</v>
      </c>
      <c r="E71" s="46">
        <f t="shared" si="10"/>
        <v>0</v>
      </c>
      <c r="F71" s="46">
        <f t="shared" si="10"/>
        <v>0</v>
      </c>
      <c r="G71" s="46">
        <f t="shared" si="10"/>
        <v>0</v>
      </c>
      <c r="H71" s="46">
        <f t="shared" si="10"/>
        <v>0</v>
      </c>
      <c r="I71" s="46">
        <f t="shared" si="10"/>
        <v>0</v>
      </c>
      <c r="J71" s="46">
        <f t="shared" si="10"/>
        <v>0</v>
      </c>
      <c r="K71" s="46">
        <f t="shared" si="10"/>
        <v>0</v>
      </c>
      <c r="L71" s="46">
        <f t="shared" si="10"/>
        <v>0</v>
      </c>
      <c r="M71" s="46">
        <f t="shared" si="10"/>
        <v>0</v>
      </c>
      <c r="N71" s="46">
        <f t="shared" si="10"/>
        <v>0</v>
      </c>
      <c r="O71" s="46">
        <f t="shared" si="10"/>
        <v>0</v>
      </c>
      <c r="P71" s="46">
        <f t="shared" si="10"/>
        <v>0</v>
      </c>
      <c r="Q71" s="46">
        <f t="shared" si="10"/>
        <v>0</v>
      </c>
      <c r="R71" s="46">
        <f t="shared" si="10"/>
        <v>0</v>
      </c>
      <c r="S71" s="46">
        <f>SUM(B71:R71)</f>
        <v>0</v>
      </c>
      <c r="T71" s="164">
        <f>IF(U66=0,0,IF(J64=S68,S71,ROUNDDOWN((J64/S68)*S71,0)))</f>
        <v>0</v>
      </c>
      <c r="U71" s="164"/>
      <c r="V71" s="47"/>
    </row>
    <row r="72" spans="1:24" ht="25.5">
      <c r="A72" s="52" t="s">
        <v>116</v>
      </c>
      <c r="B72" s="53">
        <f t="shared" ref="B72:R72" si="11">IF($T64=2,0,B68*B70)</f>
        <v>0</v>
      </c>
      <c r="C72" s="53">
        <f t="shared" si="11"/>
        <v>0</v>
      </c>
      <c r="D72" s="53">
        <f t="shared" si="11"/>
        <v>0</v>
      </c>
      <c r="E72" s="53">
        <f t="shared" si="11"/>
        <v>0</v>
      </c>
      <c r="F72" s="53">
        <f t="shared" si="11"/>
        <v>0</v>
      </c>
      <c r="G72" s="53">
        <f t="shared" si="11"/>
        <v>0</v>
      </c>
      <c r="H72" s="53">
        <f t="shared" si="11"/>
        <v>0</v>
      </c>
      <c r="I72" s="53">
        <f t="shared" si="11"/>
        <v>0</v>
      </c>
      <c r="J72" s="53">
        <f t="shared" si="11"/>
        <v>0</v>
      </c>
      <c r="K72" s="53">
        <f t="shared" si="11"/>
        <v>0</v>
      </c>
      <c r="L72" s="53">
        <f t="shared" si="11"/>
        <v>0</v>
      </c>
      <c r="M72" s="53">
        <f t="shared" si="11"/>
        <v>0</v>
      </c>
      <c r="N72" s="53">
        <f t="shared" si="11"/>
        <v>0</v>
      </c>
      <c r="O72" s="53">
        <f t="shared" si="11"/>
        <v>0</v>
      </c>
      <c r="P72" s="53">
        <f t="shared" si="11"/>
        <v>0</v>
      </c>
      <c r="Q72" s="53">
        <f t="shared" si="11"/>
        <v>0</v>
      </c>
      <c r="R72" s="53">
        <f t="shared" si="11"/>
        <v>0</v>
      </c>
      <c r="S72" s="53">
        <f>IF($T64=2,0,SUM(B72:R72))</f>
        <v>0</v>
      </c>
      <c r="T72" s="162" t="str">
        <f>IF(T64=1,"スライド単価p'×対象数量","平均単価×対象数量")</f>
        <v>スライド単価p'×対象数量</v>
      </c>
      <c r="U72" s="162"/>
      <c r="V72" s="47"/>
    </row>
    <row r="73" spans="1:24" ht="26.25" customHeight="1">
      <c r="A73" s="54" t="s">
        <v>117</v>
      </c>
      <c r="B73" s="165" t="str">
        <f>IF(T64=1,"ｐ’＝Σ（搬入数量×実勢価格）÷搬入数量＝","  ")</f>
        <v>ｐ’＝Σ（搬入数量×実勢価格）÷搬入数量＝</v>
      </c>
      <c r="C73" s="165"/>
      <c r="D73" s="165"/>
      <c r="E73" s="165"/>
      <c r="F73" s="165"/>
      <c r="G73" s="165"/>
      <c r="H73" s="165"/>
      <c r="I73" s="55">
        <f>IF(T64=1,S72,"  ")</f>
        <v>0</v>
      </c>
      <c r="J73" s="56" t="str">
        <f>IF(T64=1,"÷","  ")</f>
        <v>÷</v>
      </c>
      <c r="K73" s="55">
        <f>IF(T64=1,S68,"  ")</f>
        <v>0</v>
      </c>
      <c r="L73" s="56" t="str">
        <f>IF(T64=1,"＝","  ")</f>
        <v>＝</v>
      </c>
      <c r="M73" s="55"/>
      <c r="N73" s="56"/>
      <c r="O73" s="57">
        <f>IF(T64=2,"  ",IF(K73=0,0,I73/K73))</f>
        <v>0</v>
      </c>
      <c r="P73" s="57"/>
      <c r="Q73" s="58"/>
      <c r="R73" s="59" t="s">
        <v>61</v>
      </c>
      <c r="S73" s="60">
        <f>IF(T64=2,"  ",IF(LEN(ROUND(O73,0))&lt;4,ROUND(O73,0),ROUND(O73,-(LEN(ROUND(O73,0))-3))))</f>
        <v>0</v>
      </c>
      <c r="T73" s="164">
        <f>IF(T64=1,U66*S73,S70*U66)</f>
        <v>0</v>
      </c>
      <c r="U73" s="164"/>
      <c r="V73" s="47"/>
    </row>
    <row r="75" spans="1:24" ht="13.5" customHeight="1">
      <c r="A75" s="38" t="s">
        <v>131</v>
      </c>
      <c r="B75" s="155" t="s">
        <v>123</v>
      </c>
      <c r="C75" s="155"/>
      <c r="D75" s="155"/>
      <c r="E75" s="155"/>
      <c r="F75" s="155"/>
      <c r="G75" s="155"/>
      <c r="H75" s="155"/>
      <c r="I75" s="39" t="s">
        <v>46</v>
      </c>
      <c r="J75" s="40"/>
      <c r="K75" s="39" t="str">
        <f>IF($V81=0," ",VLOOKUP($V81,単価データ!$A$1:$AH$10714,4,FALSE))</f>
        <v xml:space="preserve"> </v>
      </c>
      <c r="L75" s="156" t="s">
        <v>90</v>
      </c>
      <c r="M75" s="156"/>
      <c r="N75" s="156"/>
      <c r="O75" s="156"/>
      <c r="P75" s="156"/>
      <c r="Q75" s="156"/>
      <c r="R75" s="156"/>
      <c r="S75" s="156"/>
      <c r="T75" s="157">
        <v>1</v>
      </c>
      <c r="U75" s="157"/>
    </row>
    <row r="76" spans="1:24">
      <c r="A76" s="39" t="str">
        <f>IF($V81=0," ",VLOOKUP($V81,単価データ!$A$1:$AH$10714,2,FALSE))</f>
        <v xml:space="preserve"> </v>
      </c>
      <c r="B76" s="155" t="s">
        <v>91</v>
      </c>
      <c r="C76" s="155"/>
      <c r="D76" s="155"/>
      <c r="E76" s="155"/>
      <c r="F76" s="155"/>
      <c r="G76" s="155"/>
      <c r="H76" s="155"/>
      <c r="I76" s="39" t="s">
        <v>46</v>
      </c>
      <c r="J76" s="40"/>
      <c r="K76" s="39" t="s">
        <v>92</v>
      </c>
      <c r="L76" s="156"/>
      <c r="M76" s="156"/>
      <c r="N76" s="156"/>
      <c r="O76" s="156"/>
      <c r="P76" s="156"/>
      <c r="Q76" s="156"/>
      <c r="R76" s="156"/>
      <c r="S76" s="156"/>
      <c r="T76" s="157"/>
      <c r="U76" s="157"/>
    </row>
    <row r="77" spans="1:24" ht="13.5" customHeight="1">
      <c r="A77" s="38" t="s">
        <v>93</v>
      </c>
      <c r="B77" s="158" t="s">
        <v>94</v>
      </c>
      <c r="C77" s="158"/>
      <c r="D77" s="158"/>
      <c r="E77" s="158"/>
      <c r="F77" s="158"/>
      <c r="G77" s="158"/>
      <c r="H77" s="158"/>
      <c r="I77" s="158"/>
      <c r="J77" s="158"/>
      <c r="K77" s="158"/>
      <c r="L77" s="158"/>
      <c r="M77" s="158"/>
      <c r="N77" s="158"/>
      <c r="O77" s="158"/>
      <c r="P77" s="158"/>
      <c r="Q77" s="158"/>
      <c r="R77" s="158"/>
      <c r="S77" s="158"/>
      <c r="T77" s="159" t="s">
        <v>95</v>
      </c>
      <c r="U77" s="160">
        <f>IF(T75=2,J75,IF(J75&gt;S79,0,J75))</f>
        <v>0</v>
      </c>
      <c r="V77" s="161" t="s">
        <v>96</v>
      </c>
    </row>
    <row r="78" spans="1:24" ht="27.75" customHeight="1">
      <c r="A78" s="42" t="str">
        <f>IF($V81=0," ",VLOOKUP($V81,単価データ!$A$1:$AH$10714,3,FALSE))</f>
        <v xml:space="preserve"> </v>
      </c>
      <c r="B78" s="43" t="s">
        <v>97</v>
      </c>
      <c r="C78" s="43" t="s">
        <v>98</v>
      </c>
      <c r="D78" s="43" t="s">
        <v>99</v>
      </c>
      <c r="E78" s="43" t="s">
        <v>100</v>
      </c>
      <c r="F78" s="43" t="s">
        <v>101</v>
      </c>
      <c r="G78" s="43" t="s">
        <v>102</v>
      </c>
      <c r="H78" s="43" t="s">
        <v>103</v>
      </c>
      <c r="I78" s="43" t="s">
        <v>104</v>
      </c>
      <c r="J78" s="43" t="s">
        <v>105</v>
      </c>
      <c r="K78" s="43" t="s">
        <v>106</v>
      </c>
      <c r="L78" s="43" t="s">
        <v>107</v>
      </c>
      <c r="M78" s="43" t="s">
        <v>108</v>
      </c>
      <c r="N78" s="43" t="s">
        <v>97</v>
      </c>
      <c r="O78" s="43" t="s">
        <v>98</v>
      </c>
      <c r="P78" s="43" t="s">
        <v>99</v>
      </c>
      <c r="Q78" s="43" t="s">
        <v>100</v>
      </c>
      <c r="R78" s="43" t="s">
        <v>101</v>
      </c>
      <c r="S78" s="44" t="s">
        <v>109</v>
      </c>
      <c r="T78" s="159"/>
      <c r="U78" s="160"/>
      <c r="V78" s="161"/>
    </row>
    <row r="79" spans="1:24" ht="28.5" customHeight="1">
      <c r="A79" s="45" t="s">
        <v>124</v>
      </c>
      <c r="B79" s="40"/>
      <c r="C79" s="40"/>
      <c r="D79" s="40"/>
      <c r="E79" s="40"/>
      <c r="F79" s="40"/>
      <c r="G79" s="40"/>
      <c r="H79" s="40"/>
      <c r="I79" s="40"/>
      <c r="J79" s="40"/>
      <c r="K79" s="40"/>
      <c r="L79" s="40"/>
      <c r="M79" s="40"/>
      <c r="N79" s="40"/>
      <c r="O79" s="40"/>
      <c r="P79" s="40"/>
      <c r="Q79" s="40"/>
      <c r="R79" s="40"/>
      <c r="S79" s="46">
        <f>SUM(B79:R79)</f>
        <v>0</v>
      </c>
      <c r="T79" s="162" t="s">
        <v>111</v>
      </c>
      <c r="U79" s="162"/>
      <c r="V79" s="47"/>
    </row>
    <row r="80" spans="1:24" ht="24" customHeight="1">
      <c r="A80" s="45" t="s">
        <v>125</v>
      </c>
      <c r="B80" s="40"/>
      <c r="C80" s="40"/>
      <c r="D80" s="40"/>
      <c r="E80" s="40"/>
      <c r="F80" s="40"/>
      <c r="G80" s="40"/>
      <c r="H80" s="40"/>
      <c r="I80" s="40"/>
      <c r="J80" s="40"/>
      <c r="K80" s="40"/>
      <c r="L80" s="40"/>
      <c r="M80" s="40"/>
      <c r="N80" s="40"/>
      <c r="O80" s="40"/>
      <c r="P80" s="40"/>
      <c r="Q80" s="40"/>
      <c r="R80" s="40"/>
      <c r="S80" s="46"/>
      <c r="T80" s="163">
        <f>U77*J76</f>
        <v>0</v>
      </c>
      <c r="U80" s="163"/>
      <c r="V80" s="48"/>
    </row>
    <row r="81" spans="1:24" ht="24" customHeight="1">
      <c r="A81" s="45" t="s">
        <v>126</v>
      </c>
      <c r="B81" s="40"/>
      <c r="C81" s="40"/>
      <c r="D81" s="40"/>
      <c r="E81" s="40"/>
      <c r="F81" s="40"/>
      <c r="G81" s="40"/>
      <c r="H81" s="40"/>
      <c r="I81" s="40"/>
      <c r="J81" s="40"/>
      <c r="K81" s="40"/>
      <c r="L81" s="40"/>
      <c r="M81" s="40"/>
      <c r="N81" s="40"/>
      <c r="O81" s="40"/>
      <c r="P81" s="40"/>
      <c r="Q81" s="40"/>
      <c r="R81" s="40"/>
      <c r="S81" s="49" t="str">
        <f>IF(T75=1,"　",IF(V81=0,0,IF(LEN(ROUND(SUM($B81:$R81)/COUNTIF($B81:$R81,"&gt;0"),0))&lt;4,ROUND(SUM($B81:$R81)/COUNTIF($B81:$R81,"&gt;0"),0),ROUND(SUM($B81:$R81)/COUNTIF($B81:$R81,"&gt;0"),-(LEN(ROUND(SUM($B81:$R81)/COUNTIF($B81:$R81,"&gt;0"),0))-3)))))</f>
        <v>　</v>
      </c>
      <c r="T81" s="164" t="s">
        <v>114</v>
      </c>
      <c r="U81" s="164"/>
      <c r="V81" s="50"/>
      <c r="X81" s="51"/>
    </row>
    <row r="82" spans="1:24" ht="25.5">
      <c r="A82" s="45" t="s">
        <v>115</v>
      </c>
      <c r="B82" s="46">
        <f t="shared" ref="B82:R82" si="12">B79*B80</f>
        <v>0</v>
      </c>
      <c r="C82" s="46">
        <f t="shared" si="12"/>
        <v>0</v>
      </c>
      <c r="D82" s="46">
        <f t="shared" si="12"/>
        <v>0</v>
      </c>
      <c r="E82" s="46">
        <f t="shared" si="12"/>
        <v>0</v>
      </c>
      <c r="F82" s="46">
        <f t="shared" si="12"/>
        <v>0</v>
      </c>
      <c r="G82" s="46">
        <f t="shared" si="12"/>
        <v>0</v>
      </c>
      <c r="H82" s="46">
        <f t="shared" si="12"/>
        <v>0</v>
      </c>
      <c r="I82" s="46">
        <f t="shared" si="12"/>
        <v>0</v>
      </c>
      <c r="J82" s="46">
        <f t="shared" si="12"/>
        <v>0</v>
      </c>
      <c r="K82" s="46">
        <f t="shared" si="12"/>
        <v>0</v>
      </c>
      <c r="L82" s="46">
        <f t="shared" si="12"/>
        <v>0</v>
      </c>
      <c r="M82" s="46">
        <f t="shared" si="12"/>
        <v>0</v>
      </c>
      <c r="N82" s="46">
        <f t="shared" si="12"/>
        <v>0</v>
      </c>
      <c r="O82" s="46">
        <f t="shared" si="12"/>
        <v>0</v>
      </c>
      <c r="P82" s="46">
        <f t="shared" si="12"/>
        <v>0</v>
      </c>
      <c r="Q82" s="46">
        <f t="shared" si="12"/>
        <v>0</v>
      </c>
      <c r="R82" s="46">
        <f t="shared" si="12"/>
        <v>0</v>
      </c>
      <c r="S82" s="46">
        <f>SUM(B82:R82)</f>
        <v>0</v>
      </c>
      <c r="T82" s="164">
        <f>IF(U77=0,0,IF(J75=S79,S82,ROUNDDOWN((J75/S79)*S82,0)))</f>
        <v>0</v>
      </c>
      <c r="U82" s="164"/>
      <c r="V82" s="47"/>
    </row>
    <row r="83" spans="1:24" ht="25.5">
      <c r="A83" s="52" t="s">
        <v>116</v>
      </c>
      <c r="B83" s="53">
        <f t="shared" ref="B83:R83" si="13">IF($T75=2,0,B79*B81)</f>
        <v>0</v>
      </c>
      <c r="C83" s="53">
        <f t="shared" si="13"/>
        <v>0</v>
      </c>
      <c r="D83" s="53">
        <f t="shared" si="13"/>
        <v>0</v>
      </c>
      <c r="E83" s="53">
        <f t="shared" si="13"/>
        <v>0</v>
      </c>
      <c r="F83" s="53">
        <f t="shared" si="13"/>
        <v>0</v>
      </c>
      <c r="G83" s="53">
        <f t="shared" si="13"/>
        <v>0</v>
      </c>
      <c r="H83" s="53">
        <f t="shared" si="13"/>
        <v>0</v>
      </c>
      <c r="I83" s="53">
        <f t="shared" si="13"/>
        <v>0</v>
      </c>
      <c r="J83" s="53">
        <f t="shared" si="13"/>
        <v>0</v>
      </c>
      <c r="K83" s="53">
        <f t="shared" si="13"/>
        <v>0</v>
      </c>
      <c r="L83" s="53">
        <f t="shared" si="13"/>
        <v>0</v>
      </c>
      <c r="M83" s="53">
        <f t="shared" si="13"/>
        <v>0</v>
      </c>
      <c r="N83" s="53">
        <f t="shared" si="13"/>
        <v>0</v>
      </c>
      <c r="O83" s="53">
        <f t="shared" si="13"/>
        <v>0</v>
      </c>
      <c r="P83" s="53">
        <f t="shared" si="13"/>
        <v>0</v>
      </c>
      <c r="Q83" s="53">
        <f t="shared" si="13"/>
        <v>0</v>
      </c>
      <c r="R83" s="53">
        <f t="shared" si="13"/>
        <v>0</v>
      </c>
      <c r="S83" s="53">
        <f>IF($T75=2,0,SUM(B83:R83))</f>
        <v>0</v>
      </c>
      <c r="T83" s="162" t="str">
        <f>IF(T75=1,"スライド単価p'×対象数量","平均単価×対象数量")</f>
        <v>スライド単価p'×対象数量</v>
      </c>
      <c r="U83" s="162"/>
      <c r="V83" s="47"/>
    </row>
    <row r="84" spans="1:24" ht="26.25" customHeight="1">
      <c r="A84" s="54" t="s">
        <v>117</v>
      </c>
      <c r="B84" s="165" t="str">
        <f>IF(T75=1,"ｐ’＝Σ（搬入数量×実勢価格）÷搬入数量＝","  ")</f>
        <v>ｐ’＝Σ（搬入数量×実勢価格）÷搬入数量＝</v>
      </c>
      <c r="C84" s="165"/>
      <c r="D84" s="165"/>
      <c r="E84" s="165"/>
      <c r="F84" s="165"/>
      <c r="G84" s="165"/>
      <c r="H84" s="165"/>
      <c r="I84" s="55">
        <f>IF(T75=1,S83,"  ")</f>
        <v>0</v>
      </c>
      <c r="J84" s="56" t="str">
        <f>IF(T75=1,"÷","  ")</f>
        <v>÷</v>
      </c>
      <c r="K84" s="55">
        <f>IF(T75=1,S79,"  ")</f>
        <v>0</v>
      </c>
      <c r="L84" s="56" t="str">
        <f>IF(T75=1,"＝","  ")</f>
        <v>＝</v>
      </c>
      <c r="M84" s="55"/>
      <c r="N84" s="56"/>
      <c r="O84" s="57">
        <f>IF(T75=2,"  ",IF(K84=0,0,I84/K84))</f>
        <v>0</v>
      </c>
      <c r="P84" s="57"/>
      <c r="Q84" s="58"/>
      <c r="R84" s="59" t="s">
        <v>61</v>
      </c>
      <c r="S84" s="60">
        <f>IF(T75=2,"  ",IF(LEN(ROUND(O84,0))&lt;4,ROUND(O84,0),ROUND(O84,-(LEN(ROUND(O84,0))-3))))</f>
        <v>0</v>
      </c>
      <c r="T84" s="164">
        <f>IF(T75=1,U77*S84,S81*U77)</f>
        <v>0</v>
      </c>
      <c r="U84" s="164"/>
      <c r="V84" s="47"/>
    </row>
    <row r="86" spans="1:24" ht="13.5" customHeight="1">
      <c r="A86" s="38" t="s">
        <v>132</v>
      </c>
      <c r="B86" s="155" t="s">
        <v>123</v>
      </c>
      <c r="C86" s="155"/>
      <c r="D86" s="155"/>
      <c r="E86" s="155"/>
      <c r="F86" s="155"/>
      <c r="G86" s="155"/>
      <c r="H86" s="155"/>
      <c r="I86" s="39" t="s">
        <v>46</v>
      </c>
      <c r="J86" s="40"/>
      <c r="K86" s="39" t="str">
        <f>IF($V92=0," ",VLOOKUP($V92,単価データ!$A$1:$AH$10714,4,FALSE))</f>
        <v xml:space="preserve"> </v>
      </c>
      <c r="L86" s="156" t="s">
        <v>90</v>
      </c>
      <c r="M86" s="156"/>
      <c r="N86" s="156"/>
      <c r="O86" s="156"/>
      <c r="P86" s="156"/>
      <c r="Q86" s="156"/>
      <c r="R86" s="156"/>
      <c r="S86" s="156"/>
      <c r="T86" s="157">
        <v>1</v>
      </c>
      <c r="U86" s="157"/>
    </row>
    <row r="87" spans="1:24">
      <c r="A87" s="39" t="str">
        <f>IF($V92=0," ",VLOOKUP($V92,単価データ!$A$1:$AH$10714,2,FALSE))</f>
        <v xml:space="preserve"> </v>
      </c>
      <c r="B87" s="155" t="s">
        <v>91</v>
      </c>
      <c r="C87" s="155"/>
      <c r="D87" s="155"/>
      <c r="E87" s="155"/>
      <c r="F87" s="155"/>
      <c r="G87" s="155"/>
      <c r="H87" s="155"/>
      <c r="I87" s="39" t="s">
        <v>46</v>
      </c>
      <c r="J87" s="40"/>
      <c r="K87" s="39" t="s">
        <v>92</v>
      </c>
      <c r="L87" s="156"/>
      <c r="M87" s="156"/>
      <c r="N87" s="156"/>
      <c r="O87" s="156"/>
      <c r="P87" s="156"/>
      <c r="Q87" s="156"/>
      <c r="R87" s="156"/>
      <c r="S87" s="156"/>
      <c r="T87" s="157"/>
      <c r="U87" s="157"/>
    </row>
    <row r="88" spans="1:24" ht="13.5" customHeight="1">
      <c r="A88" s="38" t="s">
        <v>93</v>
      </c>
      <c r="B88" s="158" t="s">
        <v>94</v>
      </c>
      <c r="C88" s="158"/>
      <c r="D88" s="158"/>
      <c r="E88" s="158"/>
      <c r="F88" s="158"/>
      <c r="G88" s="158"/>
      <c r="H88" s="158"/>
      <c r="I88" s="158"/>
      <c r="J88" s="158"/>
      <c r="K88" s="158"/>
      <c r="L88" s="158"/>
      <c r="M88" s="158"/>
      <c r="N88" s="158"/>
      <c r="O88" s="158"/>
      <c r="P88" s="158"/>
      <c r="Q88" s="158"/>
      <c r="R88" s="158"/>
      <c r="S88" s="158"/>
      <c r="T88" s="159" t="s">
        <v>95</v>
      </c>
      <c r="U88" s="160">
        <f>IF(T86=2,J86,IF(J86&gt;S90,0,J86))</f>
        <v>0</v>
      </c>
      <c r="V88" s="161" t="s">
        <v>96</v>
      </c>
    </row>
    <row r="89" spans="1:24" ht="27.75" customHeight="1">
      <c r="A89" s="42" t="str">
        <f>IF($V92=0," ",VLOOKUP($V92,単価データ!$A$1:$AH$10714,3,FALSE))</f>
        <v xml:space="preserve"> </v>
      </c>
      <c r="B89" s="43" t="s">
        <v>97</v>
      </c>
      <c r="C89" s="43" t="s">
        <v>98</v>
      </c>
      <c r="D89" s="43" t="s">
        <v>99</v>
      </c>
      <c r="E89" s="43" t="s">
        <v>100</v>
      </c>
      <c r="F89" s="43" t="s">
        <v>101</v>
      </c>
      <c r="G89" s="43" t="s">
        <v>102</v>
      </c>
      <c r="H89" s="43" t="s">
        <v>103</v>
      </c>
      <c r="I89" s="43" t="s">
        <v>104</v>
      </c>
      <c r="J89" s="43" t="s">
        <v>105</v>
      </c>
      <c r="K89" s="43" t="s">
        <v>106</v>
      </c>
      <c r="L89" s="43" t="s">
        <v>107</v>
      </c>
      <c r="M89" s="43" t="s">
        <v>108</v>
      </c>
      <c r="N89" s="43" t="s">
        <v>97</v>
      </c>
      <c r="O89" s="43" t="s">
        <v>98</v>
      </c>
      <c r="P89" s="43" t="s">
        <v>99</v>
      </c>
      <c r="Q89" s="43" t="s">
        <v>100</v>
      </c>
      <c r="R89" s="43" t="s">
        <v>101</v>
      </c>
      <c r="S89" s="44" t="s">
        <v>109</v>
      </c>
      <c r="T89" s="159"/>
      <c r="U89" s="160"/>
      <c r="V89" s="161"/>
    </row>
    <row r="90" spans="1:24" ht="28.5" customHeight="1">
      <c r="A90" s="45" t="s">
        <v>124</v>
      </c>
      <c r="B90" s="40"/>
      <c r="C90" s="40"/>
      <c r="D90" s="40"/>
      <c r="E90" s="40"/>
      <c r="F90" s="40"/>
      <c r="G90" s="40"/>
      <c r="H90" s="40"/>
      <c r="I90" s="40"/>
      <c r="J90" s="40"/>
      <c r="K90" s="40"/>
      <c r="L90" s="40"/>
      <c r="M90" s="40"/>
      <c r="N90" s="40"/>
      <c r="O90" s="40"/>
      <c r="P90" s="40"/>
      <c r="Q90" s="40"/>
      <c r="R90" s="40"/>
      <c r="S90" s="46">
        <f>SUM(B90:R90)</f>
        <v>0</v>
      </c>
      <c r="T90" s="162" t="s">
        <v>111</v>
      </c>
      <c r="U90" s="162"/>
      <c r="V90" s="47"/>
    </row>
    <row r="91" spans="1:24" ht="24" customHeight="1">
      <c r="A91" s="45" t="s">
        <v>125</v>
      </c>
      <c r="B91" s="40"/>
      <c r="C91" s="40"/>
      <c r="D91" s="40"/>
      <c r="E91" s="40"/>
      <c r="F91" s="40"/>
      <c r="G91" s="40"/>
      <c r="H91" s="40"/>
      <c r="I91" s="40"/>
      <c r="J91" s="40"/>
      <c r="K91" s="40"/>
      <c r="L91" s="40"/>
      <c r="M91" s="40"/>
      <c r="N91" s="40"/>
      <c r="O91" s="40"/>
      <c r="P91" s="40"/>
      <c r="Q91" s="40"/>
      <c r="R91" s="40"/>
      <c r="S91" s="46"/>
      <c r="T91" s="163">
        <f>U88*J87</f>
        <v>0</v>
      </c>
      <c r="U91" s="163"/>
      <c r="V91" s="48"/>
    </row>
    <row r="92" spans="1:24" ht="24" customHeight="1">
      <c r="A92" s="45" t="s">
        <v>126</v>
      </c>
      <c r="B92" s="40"/>
      <c r="C92" s="40"/>
      <c r="D92" s="40"/>
      <c r="E92" s="40"/>
      <c r="F92" s="40"/>
      <c r="G92" s="40"/>
      <c r="H92" s="40"/>
      <c r="I92" s="40"/>
      <c r="J92" s="40"/>
      <c r="K92" s="40"/>
      <c r="L92" s="40"/>
      <c r="M92" s="40"/>
      <c r="N92" s="40"/>
      <c r="O92" s="40"/>
      <c r="P92" s="40"/>
      <c r="Q92" s="40"/>
      <c r="R92" s="40"/>
      <c r="S92" s="49" t="str">
        <f>IF(T86=1,"　",IF(V92=0,0,IF(LEN(ROUND(SUM($B92:$R92)/COUNTIF($B92:$R92,"&gt;0"),0))&lt;4,ROUND(SUM($B92:$R92)/COUNTIF($B92:$R92,"&gt;0"),0),ROUND(SUM($B92:$R92)/COUNTIF($B92:$R92,"&gt;0"),-(LEN(ROUND(SUM($B92:$R92)/COUNTIF($B92:$R92,"&gt;0"),0))-3)))))</f>
        <v>　</v>
      </c>
      <c r="T92" s="164" t="s">
        <v>114</v>
      </c>
      <c r="U92" s="164"/>
      <c r="V92" s="50"/>
      <c r="X92" s="51"/>
    </row>
    <row r="93" spans="1:24" ht="25.5">
      <c r="A93" s="45" t="s">
        <v>115</v>
      </c>
      <c r="B93" s="46">
        <f t="shared" ref="B93:R93" si="14">B90*B91</f>
        <v>0</v>
      </c>
      <c r="C93" s="46">
        <f t="shared" si="14"/>
        <v>0</v>
      </c>
      <c r="D93" s="46">
        <f t="shared" si="14"/>
        <v>0</v>
      </c>
      <c r="E93" s="46">
        <f t="shared" si="14"/>
        <v>0</v>
      </c>
      <c r="F93" s="46">
        <f t="shared" si="14"/>
        <v>0</v>
      </c>
      <c r="G93" s="46">
        <f t="shared" si="14"/>
        <v>0</v>
      </c>
      <c r="H93" s="46">
        <f t="shared" si="14"/>
        <v>0</v>
      </c>
      <c r="I93" s="46">
        <f t="shared" si="14"/>
        <v>0</v>
      </c>
      <c r="J93" s="46">
        <f t="shared" si="14"/>
        <v>0</v>
      </c>
      <c r="K93" s="46">
        <f t="shared" si="14"/>
        <v>0</v>
      </c>
      <c r="L93" s="46">
        <f t="shared" si="14"/>
        <v>0</v>
      </c>
      <c r="M93" s="46">
        <f t="shared" si="14"/>
        <v>0</v>
      </c>
      <c r="N93" s="46">
        <f t="shared" si="14"/>
        <v>0</v>
      </c>
      <c r="O93" s="46">
        <f t="shared" si="14"/>
        <v>0</v>
      </c>
      <c r="P93" s="46">
        <f t="shared" si="14"/>
        <v>0</v>
      </c>
      <c r="Q93" s="46">
        <f t="shared" si="14"/>
        <v>0</v>
      </c>
      <c r="R93" s="46">
        <f t="shared" si="14"/>
        <v>0</v>
      </c>
      <c r="S93" s="46">
        <f>SUM(B93:R93)</f>
        <v>0</v>
      </c>
      <c r="T93" s="164">
        <f>IF(U88=0,0,IF(J86=S90,S93,ROUNDDOWN((J86/S90)*S93,0)))</f>
        <v>0</v>
      </c>
      <c r="U93" s="164"/>
      <c r="V93" s="47"/>
    </row>
    <row r="94" spans="1:24" ht="25.5">
      <c r="A94" s="52" t="s">
        <v>116</v>
      </c>
      <c r="B94" s="53">
        <f t="shared" ref="B94:R94" si="15">IF($T86=2,0,B90*B92)</f>
        <v>0</v>
      </c>
      <c r="C94" s="53">
        <f t="shared" si="15"/>
        <v>0</v>
      </c>
      <c r="D94" s="53">
        <f t="shared" si="15"/>
        <v>0</v>
      </c>
      <c r="E94" s="53">
        <f t="shared" si="15"/>
        <v>0</v>
      </c>
      <c r="F94" s="53">
        <f t="shared" si="15"/>
        <v>0</v>
      </c>
      <c r="G94" s="53">
        <f t="shared" si="15"/>
        <v>0</v>
      </c>
      <c r="H94" s="53">
        <f t="shared" si="15"/>
        <v>0</v>
      </c>
      <c r="I94" s="53">
        <f t="shared" si="15"/>
        <v>0</v>
      </c>
      <c r="J94" s="53">
        <f t="shared" si="15"/>
        <v>0</v>
      </c>
      <c r="K94" s="53">
        <f t="shared" si="15"/>
        <v>0</v>
      </c>
      <c r="L94" s="53">
        <f t="shared" si="15"/>
        <v>0</v>
      </c>
      <c r="M94" s="53">
        <f t="shared" si="15"/>
        <v>0</v>
      </c>
      <c r="N94" s="53">
        <f t="shared" si="15"/>
        <v>0</v>
      </c>
      <c r="O94" s="53">
        <f t="shared" si="15"/>
        <v>0</v>
      </c>
      <c r="P94" s="53">
        <f t="shared" si="15"/>
        <v>0</v>
      </c>
      <c r="Q94" s="53">
        <f t="shared" si="15"/>
        <v>0</v>
      </c>
      <c r="R94" s="53">
        <f t="shared" si="15"/>
        <v>0</v>
      </c>
      <c r="S94" s="53">
        <f>IF($T86=2,0,SUM(B94:R94))</f>
        <v>0</v>
      </c>
      <c r="T94" s="162" t="str">
        <f>IF(T86=1,"スライド単価p'×対象数量","平均単価×対象数量")</f>
        <v>スライド単価p'×対象数量</v>
      </c>
      <c r="U94" s="162"/>
      <c r="V94" s="47"/>
    </row>
    <row r="95" spans="1:24" ht="26.25" customHeight="1">
      <c r="A95" s="54" t="s">
        <v>117</v>
      </c>
      <c r="B95" s="165" t="str">
        <f>IF(T86=1,"ｐ’＝Σ（搬入数量×実勢価格）÷搬入数量＝","  ")</f>
        <v>ｐ’＝Σ（搬入数量×実勢価格）÷搬入数量＝</v>
      </c>
      <c r="C95" s="165"/>
      <c r="D95" s="165"/>
      <c r="E95" s="165"/>
      <c r="F95" s="165"/>
      <c r="G95" s="165"/>
      <c r="H95" s="165"/>
      <c r="I95" s="55">
        <f>IF(T86=1,S94,"  ")</f>
        <v>0</v>
      </c>
      <c r="J95" s="56" t="str">
        <f>IF(T86=1,"÷","  ")</f>
        <v>÷</v>
      </c>
      <c r="K95" s="55">
        <f>IF(T86=1,S90,"  ")</f>
        <v>0</v>
      </c>
      <c r="L95" s="56" t="str">
        <f>IF(T86=1,"＝","  ")</f>
        <v>＝</v>
      </c>
      <c r="M95" s="55"/>
      <c r="N95" s="56"/>
      <c r="O95" s="57">
        <f>IF(T86=2,"  ",IF(K95=0,0,I95/K95))</f>
        <v>0</v>
      </c>
      <c r="P95" s="57"/>
      <c r="Q95" s="58"/>
      <c r="R95" s="59" t="s">
        <v>61</v>
      </c>
      <c r="S95" s="60">
        <f>IF(T86=2,"  ",IF(LEN(ROUND(O95,0))&lt;4,ROUND(O95,0),ROUND(O95,-(LEN(ROUND(O95,0))-3))))</f>
        <v>0</v>
      </c>
      <c r="T95" s="164">
        <f>IF(T86=1,U88*S95,S92*U88)</f>
        <v>0</v>
      </c>
      <c r="U95" s="164"/>
      <c r="V95" s="47"/>
    </row>
    <row r="97" spans="1:24" ht="13.5" customHeight="1">
      <c r="A97" s="38" t="s">
        <v>133</v>
      </c>
      <c r="B97" s="155" t="s">
        <v>123</v>
      </c>
      <c r="C97" s="155"/>
      <c r="D97" s="155"/>
      <c r="E97" s="155"/>
      <c r="F97" s="155"/>
      <c r="G97" s="155"/>
      <c r="H97" s="155"/>
      <c r="I97" s="39" t="s">
        <v>46</v>
      </c>
      <c r="J97" s="40"/>
      <c r="K97" s="39" t="str">
        <f>IF($V103=0," ",VLOOKUP($V103,単価データ!$A$1:$AH$10714,4,FALSE))</f>
        <v xml:space="preserve"> </v>
      </c>
      <c r="L97" s="156" t="s">
        <v>90</v>
      </c>
      <c r="M97" s="156"/>
      <c r="N97" s="156"/>
      <c r="O97" s="156"/>
      <c r="P97" s="156"/>
      <c r="Q97" s="156"/>
      <c r="R97" s="156"/>
      <c r="S97" s="156"/>
      <c r="T97" s="157">
        <v>1</v>
      </c>
      <c r="U97" s="157"/>
    </row>
    <row r="98" spans="1:24">
      <c r="A98" s="39" t="str">
        <f>IF($V103=0," ",VLOOKUP($V103,単価データ!$A$1:$AH$10714,2,FALSE))</f>
        <v xml:space="preserve"> </v>
      </c>
      <c r="B98" s="155" t="s">
        <v>91</v>
      </c>
      <c r="C98" s="155"/>
      <c r="D98" s="155"/>
      <c r="E98" s="155"/>
      <c r="F98" s="155"/>
      <c r="G98" s="155"/>
      <c r="H98" s="155"/>
      <c r="I98" s="39" t="s">
        <v>46</v>
      </c>
      <c r="J98" s="40"/>
      <c r="K98" s="39" t="s">
        <v>92</v>
      </c>
      <c r="L98" s="156"/>
      <c r="M98" s="156"/>
      <c r="N98" s="156"/>
      <c r="O98" s="156"/>
      <c r="P98" s="156"/>
      <c r="Q98" s="156"/>
      <c r="R98" s="156"/>
      <c r="S98" s="156"/>
      <c r="T98" s="157"/>
      <c r="U98" s="157"/>
    </row>
    <row r="99" spans="1:24" ht="13.5" customHeight="1">
      <c r="A99" s="38" t="s">
        <v>93</v>
      </c>
      <c r="B99" s="158" t="s">
        <v>94</v>
      </c>
      <c r="C99" s="158"/>
      <c r="D99" s="158"/>
      <c r="E99" s="158"/>
      <c r="F99" s="158"/>
      <c r="G99" s="158"/>
      <c r="H99" s="158"/>
      <c r="I99" s="158"/>
      <c r="J99" s="158"/>
      <c r="K99" s="158"/>
      <c r="L99" s="158"/>
      <c r="M99" s="158"/>
      <c r="N99" s="158"/>
      <c r="O99" s="158"/>
      <c r="P99" s="158"/>
      <c r="Q99" s="158"/>
      <c r="R99" s="158"/>
      <c r="S99" s="158"/>
      <c r="T99" s="159" t="s">
        <v>95</v>
      </c>
      <c r="U99" s="160">
        <f>IF(T97=2,J97,IF(J97&gt;S101,0,J97))</f>
        <v>0</v>
      </c>
      <c r="V99" s="161" t="s">
        <v>96</v>
      </c>
    </row>
    <row r="100" spans="1:24" ht="27.75" customHeight="1">
      <c r="A100" s="42" t="str">
        <f>IF($V103=0," ",VLOOKUP($V103,単価データ!$A$1:$AH$10714,3,FALSE))</f>
        <v xml:space="preserve"> </v>
      </c>
      <c r="B100" s="43" t="s">
        <v>97</v>
      </c>
      <c r="C100" s="43" t="s">
        <v>98</v>
      </c>
      <c r="D100" s="43" t="s">
        <v>99</v>
      </c>
      <c r="E100" s="43" t="s">
        <v>100</v>
      </c>
      <c r="F100" s="43" t="s">
        <v>101</v>
      </c>
      <c r="G100" s="43" t="s">
        <v>102</v>
      </c>
      <c r="H100" s="43" t="s">
        <v>103</v>
      </c>
      <c r="I100" s="43" t="s">
        <v>104</v>
      </c>
      <c r="J100" s="43" t="s">
        <v>105</v>
      </c>
      <c r="K100" s="43" t="s">
        <v>106</v>
      </c>
      <c r="L100" s="43" t="s">
        <v>107</v>
      </c>
      <c r="M100" s="43" t="s">
        <v>108</v>
      </c>
      <c r="N100" s="43" t="s">
        <v>97</v>
      </c>
      <c r="O100" s="43" t="s">
        <v>98</v>
      </c>
      <c r="P100" s="43" t="s">
        <v>99</v>
      </c>
      <c r="Q100" s="43" t="s">
        <v>100</v>
      </c>
      <c r="R100" s="43" t="s">
        <v>101</v>
      </c>
      <c r="S100" s="44" t="s">
        <v>109</v>
      </c>
      <c r="T100" s="159"/>
      <c r="U100" s="160"/>
      <c r="V100" s="161"/>
    </row>
    <row r="101" spans="1:24" ht="28.5" customHeight="1">
      <c r="A101" s="45" t="s">
        <v>124</v>
      </c>
      <c r="B101" s="40"/>
      <c r="C101" s="40"/>
      <c r="D101" s="40"/>
      <c r="E101" s="40"/>
      <c r="F101" s="40"/>
      <c r="G101" s="40"/>
      <c r="H101" s="40"/>
      <c r="I101" s="40"/>
      <c r="J101" s="40"/>
      <c r="K101" s="40"/>
      <c r="L101" s="40"/>
      <c r="M101" s="40"/>
      <c r="N101" s="40"/>
      <c r="O101" s="40"/>
      <c r="P101" s="40"/>
      <c r="Q101" s="40"/>
      <c r="R101" s="40"/>
      <c r="S101" s="46">
        <f>SUM(B101:R101)</f>
        <v>0</v>
      </c>
      <c r="T101" s="162" t="s">
        <v>111</v>
      </c>
      <c r="U101" s="162"/>
      <c r="V101" s="47"/>
    </row>
    <row r="102" spans="1:24" ht="24" customHeight="1">
      <c r="A102" s="45" t="s">
        <v>125</v>
      </c>
      <c r="B102" s="40"/>
      <c r="C102" s="40"/>
      <c r="D102" s="40"/>
      <c r="E102" s="40"/>
      <c r="F102" s="40"/>
      <c r="G102" s="40"/>
      <c r="H102" s="40"/>
      <c r="I102" s="40"/>
      <c r="J102" s="40"/>
      <c r="K102" s="40"/>
      <c r="L102" s="40"/>
      <c r="M102" s="40"/>
      <c r="N102" s="40"/>
      <c r="O102" s="40"/>
      <c r="P102" s="40"/>
      <c r="Q102" s="40"/>
      <c r="R102" s="40"/>
      <c r="S102" s="46"/>
      <c r="T102" s="163">
        <f>U99*J98</f>
        <v>0</v>
      </c>
      <c r="U102" s="163"/>
      <c r="V102" s="48"/>
    </row>
    <row r="103" spans="1:24" ht="24" customHeight="1">
      <c r="A103" s="45" t="s">
        <v>126</v>
      </c>
      <c r="B103" s="40"/>
      <c r="C103" s="40"/>
      <c r="D103" s="40"/>
      <c r="E103" s="40"/>
      <c r="F103" s="40"/>
      <c r="G103" s="40"/>
      <c r="H103" s="40"/>
      <c r="I103" s="40"/>
      <c r="J103" s="40"/>
      <c r="K103" s="40"/>
      <c r="L103" s="40"/>
      <c r="M103" s="40"/>
      <c r="N103" s="40"/>
      <c r="O103" s="40"/>
      <c r="P103" s="40"/>
      <c r="Q103" s="40"/>
      <c r="R103" s="40"/>
      <c r="S103" s="49" t="str">
        <f>IF(T97=1,"　",IF(V103=0,0,IF(LEN(ROUND(SUM($B103:$R103)/COUNTIF($B103:$R103,"&gt;0"),0))&lt;4,ROUND(SUM($B103:$R103)/COUNTIF($B103:$R103,"&gt;0"),0),ROUND(SUM($B103:$R103)/COUNTIF($B103:$R103,"&gt;0"),-(LEN(ROUND(SUM($B103:$R103)/COUNTIF($B103:$R103,"&gt;0"),0))-3)))))</f>
        <v>　</v>
      </c>
      <c r="T103" s="164" t="s">
        <v>114</v>
      </c>
      <c r="U103" s="164"/>
      <c r="V103" s="50"/>
      <c r="X103" s="51"/>
    </row>
    <row r="104" spans="1:24" ht="25.5">
      <c r="A104" s="45" t="s">
        <v>115</v>
      </c>
      <c r="B104" s="46">
        <f t="shared" ref="B104:R104" si="16">B101*B102</f>
        <v>0</v>
      </c>
      <c r="C104" s="46">
        <f t="shared" si="16"/>
        <v>0</v>
      </c>
      <c r="D104" s="46">
        <f t="shared" si="16"/>
        <v>0</v>
      </c>
      <c r="E104" s="46">
        <f t="shared" si="16"/>
        <v>0</v>
      </c>
      <c r="F104" s="46">
        <f t="shared" si="16"/>
        <v>0</v>
      </c>
      <c r="G104" s="46">
        <f t="shared" si="16"/>
        <v>0</v>
      </c>
      <c r="H104" s="46">
        <f t="shared" si="16"/>
        <v>0</v>
      </c>
      <c r="I104" s="46">
        <f t="shared" si="16"/>
        <v>0</v>
      </c>
      <c r="J104" s="46">
        <f t="shared" si="16"/>
        <v>0</v>
      </c>
      <c r="K104" s="46">
        <f t="shared" si="16"/>
        <v>0</v>
      </c>
      <c r="L104" s="46">
        <f t="shared" si="16"/>
        <v>0</v>
      </c>
      <c r="M104" s="46">
        <f t="shared" si="16"/>
        <v>0</v>
      </c>
      <c r="N104" s="46">
        <f t="shared" si="16"/>
        <v>0</v>
      </c>
      <c r="O104" s="46">
        <f t="shared" si="16"/>
        <v>0</v>
      </c>
      <c r="P104" s="46">
        <f t="shared" si="16"/>
        <v>0</v>
      </c>
      <c r="Q104" s="46">
        <f t="shared" si="16"/>
        <v>0</v>
      </c>
      <c r="R104" s="46">
        <f t="shared" si="16"/>
        <v>0</v>
      </c>
      <c r="S104" s="46">
        <f>SUM(B104:R104)</f>
        <v>0</v>
      </c>
      <c r="T104" s="164">
        <f>IF(U99=0,0,IF(J97=S101,S104,ROUNDDOWN((J97/S101)*S104,0)))</f>
        <v>0</v>
      </c>
      <c r="U104" s="164"/>
      <c r="V104" s="47"/>
    </row>
    <row r="105" spans="1:24" ht="25.5">
      <c r="A105" s="52" t="s">
        <v>116</v>
      </c>
      <c r="B105" s="53">
        <f t="shared" ref="B105:R105" si="17">IF($T97=2,0,B101*B103)</f>
        <v>0</v>
      </c>
      <c r="C105" s="53">
        <f t="shared" si="17"/>
        <v>0</v>
      </c>
      <c r="D105" s="53">
        <f t="shared" si="17"/>
        <v>0</v>
      </c>
      <c r="E105" s="53">
        <f t="shared" si="17"/>
        <v>0</v>
      </c>
      <c r="F105" s="53">
        <f t="shared" si="17"/>
        <v>0</v>
      </c>
      <c r="G105" s="53">
        <f t="shared" si="17"/>
        <v>0</v>
      </c>
      <c r="H105" s="53">
        <f t="shared" si="17"/>
        <v>0</v>
      </c>
      <c r="I105" s="53">
        <f t="shared" si="17"/>
        <v>0</v>
      </c>
      <c r="J105" s="53">
        <f t="shared" si="17"/>
        <v>0</v>
      </c>
      <c r="K105" s="53">
        <f t="shared" si="17"/>
        <v>0</v>
      </c>
      <c r="L105" s="53">
        <f t="shared" si="17"/>
        <v>0</v>
      </c>
      <c r="M105" s="53">
        <f t="shared" si="17"/>
        <v>0</v>
      </c>
      <c r="N105" s="53">
        <f t="shared" si="17"/>
        <v>0</v>
      </c>
      <c r="O105" s="53">
        <f t="shared" si="17"/>
        <v>0</v>
      </c>
      <c r="P105" s="53">
        <f t="shared" si="17"/>
        <v>0</v>
      </c>
      <c r="Q105" s="53">
        <f t="shared" si="17"/>
        <v>0</v>
      </c>
      <c r="R105" s="53">
        <f t="shared" si="17"/>
        <v>0</v>
      </c>
      <c r="S105" s="53">
        <f>IF($T97=2,0,SUM(B105:R105))</f>
        <v>0</v>
      </c>
      <c r="T105" s="162" t="str">
        <f>IF(T97=1,"スライド単価p'×対象数量","平均単価×対象数量")</f>
        <v>スライド単価p'×対象数量</v>
      </c>
      <c r="U105" s="162"/>
      <c r="V105" s="47"/>
    </row>
    <row r="106" spans="1:24" ht="26.25" customHeight="1">
      <c r="A106" s="54" t="s">
        <v>117</v>
      </c>
      <c r="B106" s="165" t="str">
        <f>IF(T97=1,"ｐ’＝Σ（搬入数量×実勢価格）÷搬入数量＝","  ")</f>
        <v>ｐ’＝Σ（搬入数量×実勢価格）÷搬入数量＝</v>
      </c>
      <c r="C106" s="165"/>
      <c r="D106" s="165"/>
      <c r="E106" s="165"/>
      <c r="F106" s="165"/>
      <c r="G106" s="165"/>
      <c r="H106" s="165"/>
      <c r="I106" s="55">
        <f>IF(T97=1,S105,"  ")</f>
        <v>0</v>
      </c>
      <c r="J106" s="56" t="str">
        <f>IF(T97=1,"÷","  ")</f>
        <v>÷</v>
      </c>
      <c r="K106" s="55">
        <f>IF(T97=1,S101,"  ")</f>
        <v>0</v>
      </c>
      <c r="L106" s="56" t="str">
        <f>IF(T97=1,"＝","  ")</f>
        <v>＝</v>
      </c>
      <c r="M106" s="55"/>
      <c r="N106" s="56"/>
      <c r="O106" s="57">
        <f>IF(T97=2,"  ",IF(K106=0,0,I106/K106))</f>
        <v>0</v>
      </c>
      <c r="P106" s="57"/>
      <c r="Q106" s="58"/>
      <c r="R106" s="59" t="s">
        <v>61</v>
      </c>
      <c r="S106" s="60">
        <f>IF(T97=2,"  ",IF(LEN(ROUND(O106,0))&lt;4,ROUND(O106,0),ROUND(O106,-(LEN(ROUND(O106,0))-3))))</f>
        <v>0</v>
      </c>
      <c r="T106" s="164">
        <f>IF(T97=1,U99*S106,S103*U99)</f>
        <v>0</v>
      </c>
      <c r="U106" s="164"/>
      <c r="V106" s="47"/>
    </row>
    <row r="108" spans="1:24" ht="13.5" customHeight="1">
      <c r="A108" s="38" t="s">
        <v>134</v>
      </c>
      <c r="B108" s="155" t="s">
        <v>123</v>
      </c>
      <c r="C108" s="155"/>
      <c r="D108" s="155"/>
      <c r="E108" s="155"/>
      <c r="F108" s="155"/>
      <c r="G108" s="155"/>
      <c r="H108" s="155"/>
      <c r="I108" s="39" t="s">
        <v>46</v>
      </c>
      <c r="J108" s="40"/>
      <c r="K108" s="39" t="str">
        <f>IF($V114=0," ",VLOOKUP($V114,単価データ!$A$1:$AH$10714,4,FALSE))</f>
        <v xml:space="preserve"> </v>
      </c>
      <c r="L108" s="156" t="s">
        <v>90</v>
      </c>
      <c r="M108" s="156"/>
      <c r="N108" s="156"/>
      <c r="O108" s="156"/>
      <c r="P108" s="156"/>
      <c r="Q108" s="156"/>
      <c r="R108" s="156"/>
      <c r="S108" s="156"/>
      <c r="T108" s="157">
        <v>1</v>
      </c>
      <c r="U108" s="157"/>
    </row>
    <row r="109" spans="1:24">
      <c r="A109" s="39" t="str">
        <f>IF($V114=0," ",VLOOKUP($V114,単価データ!$A$1:$AH$10714,2,FALSE))</f>
        <v xml:space="preserve"> </v>
      </c>
      <c r="B109" s="155" t="s">
        <v>91</v>
      </c>
      <c r="C109" s="155"/>
      <c r="D109" s="155"/>
      <c r="E109" s="155"/>
      <c r="F109" s="155"/>
      <c r="G109" s="155"/>
      <c r="H109" s="155"/>
      <c r="I109" s="39" t="s">
        <v>46</v>
      </c>
      <c r="J109" s="40"/>
      <c r="K109" s="39" t="s">
        <v>92</v>
      </c>
      <c r="L109" s="156"/>
      <c r="M109" s="156"/>
      <c r="N109" s="156"/>
      <c r="O109" s="156"/>
      <c r="P109" s="156"/>
      <c r="Q109" s="156"/>
      <c r="R109" s="156"/>
      <c r="S109" s="156"/>
      <c r="T109" s="157"/>
      <c r="U109" s="157"/>
    </row>
    <row r="110" spans="1:24" ht="13.5" customHeight="1">
      <c r="A110" s="38" t="s">
        <v>93</v>
      </c>
      <c r="B110" s="158" t="s">
        <v>94</v>
      </c>
      <c r="C110" s="158"/>
      <c r="D110" s="158"/>
      <c r="E110" s="158"/>
      <c r="F110" s="158"/>
      <c r="G110" s="158"/>
      <c r="H110" s="158"/>
      <c r="I110" s="158"/>
      <c r="J110" s="158"/>
      <c r="K110" s="158"/>
      <c r="L110" s="158"/>
      <c r="M110" s="158"/>
      <c r="N110" s="158"/>
      <c r="O110" s="158"/>
      <c r="P110" s="158"/>
      <c r="Q110" s="158"/>
      <c r="R110" s="158"/>
      <c r="S110" s="158"/>
      <c r="T110" s="159" t="s">
        <v>95</v>
      </c>
      <c r="U110" s="160">
        <f>IF(T108=2,J108,IF(J108&gt;S112,0,J108))</f>
        <v>0</v>
      </c>
      <c r="V110" s="161" t="s">
        <v>96</v>
      </c>
    </row>
    <row r="111" spans="1:24" ht="27.75" customHeight="1">
      <c r="A111" s="42" t="str">
        <f>IF($V114=0," ",VLOOKUP($V114,単価データ!$A$1:$AH$10714,3,FALSE))</f>
        <v xml:space="preserve"> </v>
      </c>
      <c r="B111" s="43" t="s">
        <v>97</v>
      </c>
      <c r="C111" s="43" t="s">
        <v>98</v>
      </c>
      <c r="D111" s="43" t="s">
        <v>99</v>
      </c>
      <c r="E111" s="43" t="s">
        <v>100</v>
      </c>
      <c r="F111" s="43" t="s">
        <v>101</v>
      </c>
      <c r="G111" s="43" t="s">
        <v>102</v>
      </c>
      <c r="H111" s="43" t="s">
        <v>103</v>
      </c>
      <c r="I111" s="43" t="s">
        <v>104</v>
      </c>
      <c r="J111" s="43" t="s">
        <v>105</v>
      </c>
      <c r="K111" s="43" t="s">
        <v>106</v>
      </c>
      <c r="L111" s="43" t="s">
        <v>107</v>
      </c>
      <c r="M111" s="43" t="s">
        <v>108</v>
      </c>
      <c r="N111" s="43" t="s">
        <v>97</v>
      </c>
      <c r="O111" s="43" t="s">
        <v>98</v>
      </c>
      <c r="P111" s="43" t="s">
        <v>99</v>
      </c>
      <c r="Q111" s="43" t="s">
        <v>100</v>
      </c>
      <c r="R111" s="43" t="s">
        <v>101</v>
      </c>
      <c r="S111" s="44" t="s">
        <v>109</v>
      </c>
      <c r="T111" s="159"/>
      <c r="U111" s="160"/>
      <c r="V111" s="161"/>
    </row>
    <row r="112" spans="1:24" ht="28.5" customHeight="1">
      <c r="A112" s="45" t="s">
        <v>124</v>
      </c>
      <c r="B112" s="40"/>
      <c r="C112" s="40"/>
      <c r="D112" s="40"/>
      <c r="E112" s="40"/>
      <c r="F112" s="40"/>
      <c r="G112" s="40"/>
      <c r="H112" s="40"/>
      <c r="I112" s="40"/>
      <c r="J112" s="40"/>
      <c r="K112" s="40"/>
      <c r="L112" s="40"/>
      <c r="M112" s="40"/>
      <c r="N112" s="40"/>
      <c r="O112" s="40"/>
      <c r="P112" s="40"/>
      <c r="Q112" s="40"/>
      <c r="R112" s="40"/>
      <c r="S112" s="46">
        <f>SUM(B112:R112)</f>
        <v>0</v>
      </c>
      <c r="T112" s="162" t="s">
        <v>111</v>
      </c>
      <c r="U112" s="162"/>
      <c r="V112" s="47"/>
    </row>
    <row r="113" spans="1:24" ht="24" customHeight="1">
      <c r="A113" s="45" t="s">
        <v>125</v>
      </c>
      <c r="B113" s="40"/>
      <c r="C113" s="40"/>
      <c r="D113" s="40"/>
      <c r="E113" s="40"/>
      <c r="F113" s="40"/>
      <c r="G113" s="40"/>
      <c r="H113" s="40"/>
      <c r="I113" s="40"/>
      <c r="J113" s="40"/>
      <c r="K113" s="40"/>
      <c r="L113" s="40"/>
      <c r="M113" s="40"/>
      <c r="N113" s="40"/>
      <c r="O113" s="40"/>
      <c r="P113" s="40"/>
      <c r="Q113" s="40"/>
      <c r="R113" s="40"/>
      <c r="S113" s="46"/>
      <c r="T113" s="163">
        <f>U110*J109</f>
        <v>0</v>
      </c>
      <c r="U113" s="163"/>
      <c r="V113" s="48"/>
    </row>
    <row r="114" spans="1:24" ht="24" customHeight="1">
      <c r="A114" s="45" t="s">
        <v>126</v>
      </c>
      <c r="B114" s="40"/>
      <c r="C114" s="40"/>
      <c r="D114" s="40"/>
      <c r="E114" s="40"/>
      <c r="F114" s="40"/>
      <c r="G114" s="40"/>
      <c r="H114" s="40"/>
      <c r="I114" s="40"/>
      <c r="J114" s="40"/>
      <c r="K114" s="40"/>
      <c r="L114" s="40"/>
      <c r="M114" s="40"/>
      <c r="N114" s="40"/>
      <c r="O114" s="40"/>
      <c r="P114" s="40"/>
      <c r="Q114" s="40"/>
      <c r="R114" s="40"/>
      <c r="S114" s="49" t="str">
        <f>IF(T108=1,"　",IF(V114=0,0,IF(LEN(ROUND(SUM($B114:$R114)/COUNTIF($B114:$R114,"&gt;0"),0))&lt;4,ROUND(SUM($B114:$R114)/COUNTIF($B114:$R114,"&gt;0"),0),ROUND(SUM($B114:$R114)/COUNTIF($B114:$R114,"&gt;0"),-(LEN(ROUND(SUM($B114:$R114)/COUNTIF($B114:$R114,"&gt;0"),0))-3)))))</f>
        <v>　</v>
      </c>
      <c r="T114" s="164" t="s">
        <v>114</v>
      </c>
      <c r="U114" s="164"/>
      <c r="V114" s="50"/>
      <c r="X114" s="51"/>
    </row>
    <row r="115" spans="1:24" ht="25.5">
      <c r="A115" s="45" t="s">
        <v>115</v>
      </c>
      <c r="B115" s="46">
        <f t="shared" ref="B115:R115" si="18">B112*B113</f>
        <v>0</v>
      </c>
      <c r="C115" s="46">
        <f t="shared" si="18"/>
        <v>0</v>
      </c>
      <c r="D115" s="46">
        <f t="shared" si="18"/>
        <v>0</v>
      </c>
      <c r="E115" s="46">
        <f t="shared" si="18"/>
        <v>0</v>
      </c>
      <c r="F115" s="46">
        <f t="shared" si="18"/>
        <v>0</v>
      </c>
      <c r="G115" s="46">
        <f t="shared" si="18"/>
        <v>0</v>
      </c>
      <c r="H115" s="46">
        <f t="shared" si="18"/>
        <v>0</v>
      </c>
      <c r="I115" s="46">
        <f t="shared" si="18"/>
        <v>0</v>
      </c>
      <c r="J115" s="46">
        <f t="shared" si="18"/>
        <v>0</v>
      </c>
      <c r="K115" s="46">
        <f t="shared" si="18"/>
        <v>0</v>
      </c>
      <c r="L115" s="46">
        <f t="shared" si="18"/>
        <v>0</v>
      </c>
      <c r="M115" s="46">
        <f t="shared" si="18"/>
        <v>0</v>
      </c>
      <c r="N115" s="46">
        <f t="shared" si="18"/>
        <v>0</v>
      </c>
      <c r="O115" s="46">
        <f t="shared" si="18"/>
        <v>0</v>
      </c>
      <c r="P115" s="46">
        <f t="shared" si="18"/>
        <v>0</v>
      </c>
      <c r="Q115" s="46">
        <f t="shared" si="18"/>
        <v>0</v>
      </c>
      <c r="R115" s="46">
        <f t="shared" si="18"/>
        <v>0</v>
      </c>
      <c r="S115" s="46">
        <f>SUM(B115:R115)</f>
        <v>0</v>
      </c>
      <c r="T115" s="164">
        <f>IF(U110=0,0,IF(J108=S112,S115,ROUNDDOWN((J108/S112)*S115,0)))</f>
        <v>0</v>
      </c>
      <c r="U115" s="164"/>
      <c r="V115" s="47"/>
    </row>
    <row r="116" spans="1:24" ht="25.5">
      <c r="A116" s="52" t="s">
        <v>116</v>
      </c>
      <c r="B116" s="53">
        <f t="shared" ref="B116:R116" si="19">IF($T108=2,0,B112*B114)</f>
        <v>0</v>
      </c>
      <c r="C116" s="53">
        <f t="shared" si="19"/>
        <v>0</v>
      </c>
      <c r="D116" s="53">
        <f t="shared" si="19"/>
        <v>0</v>
      </c>
      <c r="E116" s="53">
        <f t="shared" si="19"/>
        <v>0</v>
      </c>
      <c r="F116" s="53">
        <f t="shared" si="19"/>
        <v>0</v>
      </c>
      <c r="G116" s="53">
        <f t="shared" si="19"/>
        <v>0</v>
      </c>
      <c r="H116" s="53">
        <f t="shared" si="19"/>
        <v>0</v>
      </c>
      <c r="I116" s="53">
        <f t="shared" si="19"/>
        <v>0</v>
      </c>
      <c r="J116" s="53">
        <f t="shared" si="19"/>
        <v>0</v>
      </c>
      <c r="K116" s="53">
        <f t="shared" si="19"/>
        <v>0</v>
      </c>
      <c r="L116" s="53">
        <f t="shared" si="19"/>
        <v>0</v>
      </c>
      <c r="M116" s="53">
        <f t="shared" si="19"/>
        <v>0</v>
      </c>
      <c r="N116" s="53">
        <f t="shared" si="19"/>
        <v>0</v>
      </c>
      <c r="O116" s="53">
        <f t="shared" si="19"/>
        <v>0</v>
      </c>
      <c r="P116" s="53">
        <f t="shared" si="19"/>
        <v>0</v>
      </c>
      <c r="Q116" s="53">
        <f t="shared" si="19"/>
        <v>0</v>
      </c>
      <c r="R116" s="53">
        <f t="shared" si="19"/>
        <v>0</v>
      </c>
      <c r="S116" s="53">
        <f>IF($T108=2,0,SUM(B116:R116))</f>
        <v>0</v>
      </c>
      <c r="T116" s="162" t="str">
        <f>IF(T108=1,"スライド単価p'×対象数量","平均単価×対象数量")</f>
        <v>スライド単価p'×対象数量</v>
      </c>
      <c r="U116" s="162"/>
      <c r="V116" s="47"/>
    </row>
    <row r="117" spans="1:24" ht="26.25" customHeight="1">
      <c r="A117" s="54" t="s">
        <v>117</v>
      </c>
      <c r="B117" s="165" t="str">
        <f>IF(T108=1,"ｐ’＝Σ（搬入数量×実勢価格）÷搬入数量＝","  ")</f>
        <v>ｐ’＝Σ（搬入数量×実勢価格）÷搬入数量＝</v>
      </c>
      <c r="C117" s="165"/>
      <c r="D117" s="165"/>
      <c r="E117" s="165"/>
      <c r="F117" s="165"/>
      <c r="G117" s="165"/>
      <c r="H117" s="165"/>
      <c r="I117" s="55">
        <f>IF(T108=1,S116,"  ")</f>
        <v>0</v>
      </c>
      <c r="J117" s="56" t="str">
        <f>IF(T108=1,"÷","  ")</f>
        <v>÷</v>
      </c>
      <c r="K117" s="55">
        <f>IF(T108=1,S112,"  ")</f>
        <v>0</v>
      </c>
      <c r="L117" s="56" t="str">
        <f>IF(T108=1,"＝","  ")</f>
        <v>＝</v>
      </c>
      <c r="M117" s="55"/>
      <c r="N117" s="56"/>
      <c r="O117" s="57">
        <f>IF(T108=2,"  ",IF(K117=0,0,I117/K117))</f>
        <v>0</v>
      </c>
      <c r="P117" s="57"/>
      <c r="Q117" s="58"/>
      <c r="R117" s="59" t="s">
        <v>61</v>
      </c>
      <c r="S117" s="60">
        <f>IF(T108=2,"  ",IF(LEN(ROUND(O117,0))&lt;4,ROUND(O117,0),ROUND(O117,-(LEN(ROUND(O117,0))-3))))</f>
        <v>0</v>
      </c>
      <c r="T117" s="164">
        <f>IF(T108=1,U110*S117,S114*U110)</f>
        <v>0</v>
      </c>
      <c r="U117" s="164"/>
      <c r="V117" s="47"/>
    </row>
    <row r="119" spans="1:24" ht="13.5" customHeight="1">
      <c r="A119" s="38" t="s">
        <v>135</v>
      </c>
      <c r="B119" s="155" t="s">
        <v>123</v>
      </c>
      <c r="C119" s="155"/>
      <c r="D119" s="155"/>
      <c r="E119" s="155"/>
      <c r="F119" s="155"/>
      <c r="G119" s="155"/>
      <c r="H119" s="155"/>
      <c r="I119" s="39" t="s">
        <v>46</v>
      </c>
      <c r="J119" s="40"/>
      <c r="K119" s="39" t="str">
        <f>IF($V125=0," ",VLOOKUP($V125,単価データ!$A$1:$AH$10714,4,FALSE))</f>
        <v xml:space="preserve"> </v>
      </c>
      <c r="L119" s="156" t="s">
        <v>90</v>
      </c>
      <c r="M119" s="156"/>
      <c r="N119" s="156"/>
      <c r="O119" s="156"/>
      <c r="P119" s="156"/>
      <c r="Q119" s="156"/>
      <c r="R119" s="156"/>
      <c r="S119" s="156"/>
      <c r="T119" s="157">
        <v>1</v>
      </c>
      <c r="U119" s="157"/>
    </row>
    <row r="120" spans="1:24">
      <c r="A120" s="39" t="str">
        <f>IF($V125=0," ",VLOOKUP($V125,単価データ!$A$1:$AH$10714,2,FALSE))</f>
        <v xml:space="preserve"> </v>
      </c>
      <c r="B120" s="155" t="s">
        <v>91</v>
      </c>
      <c r="C120" s="155"/>
      <c r="D120" s="155"/>
      <c r="E120" s="155"/>
      <c r="F120" s="155"/>
      <c r="G120" s="155"/>
      <c r="H120" s="155"/>
      <c r="I120" s="39" t="s">
        <v>46</v>
      </c>
      <c r="J120" s="40"/>
      <c r="K120" s="39" t="s">
        <v>92</v>
      </c>
      <c r="L120" s="156"/>
      <c r="M120" s="156"/>
      <c r="N120" s="156"/>
      <c r="O120" s="156"/>
      <c r="P120" s="156"/>
      <c r="Q120" s="156"/>
      <c r="R120" s="156"/>
      <c r="S120" s="156"/>
      <c r="T120" s="157"/>
      <c r="U120" s="157"/>
    </row>
    <row r="121" spans="1:24" ht="13.5" customHeight="1">
      <c r="A121" s="38" t="s">
        <v>93</v>
      </c>
      <c r="B121" s="158" t="s">
        <v>94</v>
      </c>
      <c r="C121" s="158"/>
      <c r="D121" s="158"/>
      <c r="E121" s="158"/>
      <c r="F121" s="158"/>
      <c r="G121" s="158"/>
      <c r="H121" s="158"/>
      <c r="I121" s="158"/>
      <c r="J121" s="158"/>
      <c r="K121" s="158"/>
      <c r="L121" s="158"/>
      <c r="M121" s="158"/>
      <c r="N121" s="158"/>
      <c r="O121" s="158"/>
      <c r="P121" s="158"/>
      <c r="Q121" s="158"/>
      <c r="R121" s="158"/>
      <c r="S121" s="158"/>
      <c r="T121" s="159" t="s">
        <v>95</v>
      </c>
      <c r="U121" s="160">
        <f>IF(T119=2,J119,IF(J119&gt;S123,0,J119))</f>
        <v>0</v>
      </c>
      <c r="V121" s="161" t="s">
        <v>96</v>
      </c>
    </row>
    <row r="122" spans="1:24" ht="27.75" customHeight="1">
      <c r="A122" s="42" t="str">
        <f>IF($V125=0," ",VLOOKUP($V125,単価データ!$A$1:$AH$10714,3,FALSE))</f>
        <v xml:space="preserve"> </v>
      </c>
      <c r="B122" s="43" t="s">
        <v>97</v>
      </c>
      <c r="C122" s="43" t="s">
        <v>98</v>
      </c>
      <c r="D122" s="43" t="s">
        <v>99</v>
      </c>
      <c r="E122" s="43" t="s">
        <v>100</v>
      </c>
      <c r="F122" s="43" t="s">
        <v>101</v>
      </c>
      <c r="G122" s="43" t="s">
        <v>102</v>
      </c>
      <c r="H122" s="43" t="s">
        <v>103</v>
      </c>
      <c r="I122" s="43" t="s">
        <v>104</v>
      </c>
      <c r="J122" s="43" t="s">
        <v>105</v>
      </c>
      <c r="K122" s="43" t="s">
        <v>106</v>
      </c>
      <c r="L122" s="43" t="s">
        <v>107</v>
      </c>
      <c r="M122" s="43" t="s">
        <v>108</v>
      </c>
      <c r="N122" s="43" t="s">
        <v>97</v>
      </c>
      <c r="O122" s="43" t="s">
        <v>98</v>
      </c>
      <c r="P122" s="43" t="s">
        <v>99</v>
      </c>
      <c r="Q122" s="43" t="s">
        <v>100</v>
      </c>
      <c r="R122" s="43" t="s">
        <v>101</v>
      </c>
      <c r="S122" s="44" t="s">
        <v>109</v>
      </c>
      <c r="T122" s="159"/>
      <c r="U122" s="160"/>
      <c r="V122" s="161"/>
    </row>
    <row r="123" spans="1:24" ht="28.5" customHeight="1">
      <c r="A123" s="45" t="s">
        <v>124</v>
      </c>
      <c r="B123" s="40"/>
      <c r="C123" s="40"/>
      <c r="D123" s="40"/>
      <c r="E123" s="40"/>
      <c r="F123" s="40"/>
      <c r="G123" s="40"/>
      <c r="H123" s="40"/>
      <c r="I123" s="40"/>
      <c r="J123" s="40"/>
      <c r="K123" s="40"/>
      <c r="L123" s="40"/>
      <c r="M123" s="40"/>
      <c r="N123" s="40"/>
      <c r="O123" s="40"/>
      <c r="P123" s="40"/>
      <c r="Q123" s="40"/>
      <c r="R123" s="40"/>
      <c r="S123" s="46">
        <f>SUM(B123:R123)</f>
        <v>0</v>
      </c>
      <c r="T123" s="162" t="s">
        <v>111</v>
      </c>
      <c r="U123" s="162"/>
      <c r="V123" s="47"/>
    </row>
    <row r="124" spans="1:24" ht="24" customHeight="1">
      <c r="A124" s="45" t="s">
        <v>125</v>
      </c>
      <c r="B124" s="40"/>
      <c r="C124" s="40"/>
      <c r="D124" s="40"/>
      <c r="E124" s="40"/>
      <c r="F124" s="40"/>
      <c r="G124" s="40"/>
      <c r="H124" s="40"/>
      <c r="I124" s="40"/>
      <c r="J124" s="40"/>
      <c r="K124" s="40"/>
      <c r="L124" s="40"/>
      <c r="M124" s="40"/>
      <c r="N124" s="40"/>
      <c r="O124" s="40"/>
      <c r="P124" s="40"/>
      <c r="Q124" s="40"/>
      <c r="R124" s="40"/>
      <c r="S124" s="46"/>
      <c r="T124" s="163">
        <f>U121*J120</f>
        <v>0</v>
      </c>
      <c r="U124" s="163"/>
      <c r="V124" s="48"/>
    </row>
    <row r="125" spans="1:24" ht="24" customHeight="1">
      <c r="A125" s="45" t="s">
        <v>126</v>
      </c>
      <c r="B125" s="40"/>
      <c r="C125" s="40"/>
      <c r="D125" s="40"/>
      <c r="E125" s="40"/>
      <c r="F125" s="40"/>
      <c r="G125" s="40"/>
      <c r="H125" s="40"/>
      <c r="I125" s="40"/>
      <c r="J125" s="40"/>
      <c r="K125" s="40"/>
      <c r="L125" s="40"/>
      <c r="M125" s="40"/>
      <c r="N125" s="40"/>
      <c r="O125" s="40"/>
      <c r="P125" s="40"/>
      <c r="Q125" s="40"/>
      <c r="R125" s="40"/>
      <c r="S125" s="49" t="str">
        <f>IF(T119=1,"　",IF(V125=0,0,IF(LEN(ROUND(SUM($B125:$R125)/COUNTIF($B125:$R125,"&gt;0"),0))&lt;4,ROUND(SUM($B125:$R125)/COUNTIF($B125:$R125,"&gt;0"),0),ROUND(SUM($B125:$R125)/COUNTIF($B125:$R125,"&gt;0"),-(LEN(ROUND(SUM($B125:$R125)/COUNTIF($B125:$R125,"&gt;0"),0))-3)))))</f>
        <v>　</v>
      </c>
      <c r="T125" s="164" t="s">
        <v>114</v>
      </c>
      <c r="U125" s="164"/>
      <c r="V125" s="50"/>
      <c r="X125" s="51"/>
    </row>
    <row r="126" spans="1:24" ht="25.5">
      <c r="A126" s="45" t="s">
        <v>115</v>
      </c>
      <c r="B126" s="46">
        <f t="shared" ref="B126:R126" si="20">B123*B124</f>
        <v>0</v>
      </c>
      <c r="C126" s="46">
        <f t="shared" si="20"/>
        <v>0</v>
      </c>
      <c r="D126" s="46">
        <f t="shared" si="20"/>
        <v>0</v>
      </c>
      <c r="E126" s="46">
        <f t="shared" si="20"/>
        <v>0</v>
      </c>
      <c r="F126" s="46">
        <f t="shared" si="20"/>
        <v>0</v>
      </c>
      <c r="G126" s="46">
        <f t="shared" si="20"/>
        <v>0</v>
      </c>
      <c r="H126" s="46">
        <f t="shared" si="20"/>
        <v>0</v>
      </c>
      <c r="I126" s="46">
        <f t="shared" si="20"/>
        <v>0</v>
      </c>
      <c r="J126" s="46">
        <f t="shared" si="20"/>
        <v>0</v>
      </c>
      <c r="K126" s="46">
        <f t="shared" si="20"/>
        <v>0</v>
      </c>
      <c r="L126" s="46">
        <f t="shared" si="20"/>
        <v>0</v>
      </c>
      <c r="M126" s="46">
        <f t="shared" si="20"/>
        <v>0</v>
      </c>
      <c r="N126" s="46">
        <f t="shared" si="20"/>
        <v>0</v>
      </c>
      <c r="O126" s="46">
        <f t="shared" si="20"/>
        <v>0</v>
      </c>
      <c r="P126" s="46">
        <f t="shared" si="20"/>
        <v>0</v>
      </c>
      <c r="Q126" s="46">
        <f t="shared" si="20"/>
        <v>0</v>
      </c>
      <c r="R126" s="46">
        <f t="shared" si="20"/>
        <v>0</v>
      </c>
      <c r="S126" s="46">
        <f>SUM(B126:R126)</f>
        <v>0</v>
      </c>
      <c r="T126" s="164">
        <f>IF(U121=0,0,IF(J119=S123,S126,ROUNDDOWN((J119/S123)*S126,0)))</f>
        <v>0</v>
      </c>
      <c r="U126" s="164"/>
      <c r="V126" s="47"/>
    </row>
    <row r="127" spans="1:24" ht="25.5">
      <c r="A127" s="52" t="s">
        <v>116</v>
      </c>
      <c r="B127" s="53">
        <f t="shared" ref="B127:R127" si="21">IF($T119=2,0,B123*B125)</f>
        <v>0</v>
      </c>
      <c r="C127" s="53">
        <f t="shared" si="21"/>
        <v>0</v>
      </c>
      <c r="D127" s="53">
        <f t="shared" si="21"/>
        <v>0</v>
      </c>
      <c r="E127" s="53">
        <f t="shared" si="21"/>
        <v>0</v>
      </c>
      <c r="F127" s="53">
        <f t="shared" si="21"/>
        <v>0</v>
      </c>
      <c r="G127" s="53">
        <f t="shared" si="21"/>
        <v>0</v>
      </c>
      <c r="H127" s="53">
        <f t="shared" si="21"/>
        <v>0</v>
      </c>
      <c r="I127" s="53">
        <f t="shared" si="21"/>
        <v>0</v>
      </c>
      <c r="J127" s="53">
        <f t="shared" si="21"/>
        <v>0</v>
      </c>
      <c r="K127" s="53">
        <f t="shared" si="21"/>
        <v>0</v>
      </c>
      <c r="L127" s="53">
        <f t="shared" si="21"/>
        <v>0</v>
      </c>
      <c r="M127" s="53">
        <f t="shared" si="21"/>
        <v>0</v>
      </c>
      <c r="N127" s="53">
        <f t="shared" si="21"/>
        <v>0</v>
      </c>
      <c r="O127" s="53">
        <f t="shared" si="21"/>
        <v>0</v>
      </c>
      <c r="P127" s="53">
        <f t="shared" si="21"/>
        <v>0</v>
      </c>
      <c r="Q127" s="53">
        <f t="shared" si="21"/>
        <v>0</v>
      </c>
      <c r="R127" s="53">
        <f t="shared" si="21"/>
        <v>0</v>
      </c>
      <c r="S127" s="53">
        <f>IF($T119=2,0,SUM(B127:R127))</f>
        <v>0</v>
      </c>
      <c r="T127" s="162" t="str">
        <f>IF(T119=1,"スライド単価p'×対象数量","平均単価×対象数量")</f>
        <v>スライド単価p'×対象数量</v>
      </c>
      <c r="U127" s="162"/>
      <c r="V127" s="47"/>
    </row>
    <row r="128" spans="1:24" ht="26.25" customHeight="1">
      <c r="A128" s="54" t="s">
        <v>117</v>
      </c>
      <c r="B128" s="165" t="str">
        <f>IF(T119=1,"ｐ’＝Σ（搬入数量×実勢価格）÷搬入数量＝","  ")</f>
        <v>ｐ’＝Σ（搬入数量×実勢価格）÷搬入数量＝</v>
      </c>
      <c r="C128" s="165"/>
      <c r="D128" s="165"/>
      <c r="E128" s="165"/>
      <c r="F128" s="165"/>
      <c r="G128" s="165"/>
      <c r="H128" s="165"/>
      <c r="I128" s="55">
        <f>IF(T119=1,S127,"  ")</f>
        <v>0</v>
      </c>
      <c r="J128" s="56" t="str">
        <f>IF(T119=1,"÷","  ")</f>
        <v>÷</v>
      </c>
      <c r="K128" s="55">
        <f>IF(T119=1,S123,"  ")</f>
        <v>0</v>
      </c>
      <c r="L128" s="56" t="str">
        <f>IF(T119=1,"＝","  ")</f>
        <v>＝</v>
      </c>
      <c r="M128" s="55"/>
      <c r="N128" s="56"/>
      <c r="O128" s="57">
        <f>IF(T119=2,"  ",IF(K128=0,0,I128/K128))</f>
        <v>0</v>
      </c>
      <c r="P128" s="57"/>
      <c r="Q128" s="58"/>
      <c r="R128" s="59" t="s">
        <v>61</v>
      </c>
      <c r="S128" s="60">
        <f>IF(T119=2,"  ",IF(LEN(ROUND(O128,0))&lt;4,ROUND(O128,0),ROUND(O128,-(LEN(ROUND(O128,0))-3))))</f>
        <v>0</v>
      </c>
      <c r="T128" s="164">
        <f>IF(T119=1,U121*S128,S125*U121)</f>
        <v>0</v>
      </c>
      <c r="U128" s="164"/>
      <c r="V128" s="47"/>
    </row>
    <row r="130" spans="1:24" ht="13.5" customHeight="1">
      <c r="A130" s="38" t="s">
        <v>136</v>
      </c>
      <c r="B130" s="155" t="s">
        <v>123</v>
      </c>
      <c r="C130" s="155"/>
      <c r="D130" s="155"/>
      <c r="E130" s="155"/>
      <c r="F130" s="155"/>
      <c r="G130" s="155"/>
      <c r="H130" s="155"/>
      <c r="I130" s="39" t="s">
        <v>46</v>
      </c>
      <c r="J130" s="40"/>
      <c r="K130" s="39" t="str">
        <f>IF($V136=0," ",VLOOKUP($V136,単価データ!$A$1:$AH$10714,4,FALSE))</f>
        <v xml:space="preserve"> </v>
      </c>
      <c r="L130" s="156" t="s">
        <v>90</v>
      </c>
      <c r="M130" s="156"/>
      <c r="N130" s="156"/>
      <c r="O130" s="156"/>
      <c r="P130" s="156"/>
      <c r="Q130" s="156"/>
      <c r="R130" s="156"/>
      <c r="S130" s="156"/>
      <c r="T130" s="157">
        <v>1</v>
      </c>
      <c r="U130" s="157"/>
    </row>
    <row r="131" spans="1:24">
      <c r="A131" s="39" t="str">
        <f>IF($V136=0," ",VLOOKUP($V136,単価データ!$A$1:$AH$10714,2,FALSE))</f>
        <v xml:space="preserve"> </v>
      </c>
      <c r="B131" s="155" t="s">
        <v>91</v>
      </c>
      <c r="C131" s="155"/>
      <c r="D131" s="155"/>
      <c r="E131" s="155"/>
      <c r="F131" s="155"/>
      <c r="G131" s="155"/>
      <c r="H131" s="155"/>
      <c r="I131" s="39" t="s">
        <v>46</v>
      </c>
      <c r="J131" s="40"/>
      <c r="K131" s="39" t="s">
        <v>92</v>
      </c>
      <c r="L131" s="156"/>
      <c r="M131" s="156"/>
      <c r="N131" s="156"/>
      <c r="O131" s="156"/>
      <c r="P131" s="156"/>
      <c r="Q131" s="156"/>
      <c r="R131" s="156"/>
      <c r="S131" s="156"/>
      <c r="T131" s="157"/>
      <c r="U131" s="157"/>
    </row>
    <row r="132" spans="1:24" ht="13.5" customHeight="1">
      <c r="A132" s="38" t="s">
        <v>93</v>
      </c>
      <c r="B132" s="158" t="s">
        <v>94</v>
      </c>
      <c r="C132" s="158"/>
      <c r="D132" s="158"/>
      <c r="E132" s="158"/>
      <c r="F132" s="158"/>
      <c r="G132" s="158"/>
      <c r="H132" s="158"/>
      <c r="I132" s="158"/>
      <c r="J132" s="158"/>
      <c r="K132" s="158"/>
      <c r="L132" s="158"/>
      <c r="M132" s="158"/>
      <c r="N132" s="158"/>
      <c r="O132" s="158"/>
      <c r="P132" s="158"/>
      <c r="Q132" s="158"/>
      <c r="R132" s="158"/>
      <c r="S132" s="158"/>
      <c r="T132" s="159" t="s">
        <v>95</v>
      </c>
      <c r="U132" s="160">
        <f>IF(T130=2,J130,IF(J130&gt;S134,0,J130))</f>
        <v>0</v>
      </c>
      <c r="V132" s="161" t="s">
        <v>96</v>
      </c>
    </row>
    <row r="133" spans="1:24" ht="27.75" customHeight="1">
      <c r="A133" s="42" t="str">
        <f>IF($V136=0," ",VLOOKUP($V136,単価データ!$A$1:$AH$10714,3,FALSE))</f>
        <v xml:space="preserve"> </v>
      </c>
      <c r="B133" s="43" t="s">
        <v>97</v>
      </c>
      <c r="C133" s="43" t="s">
        <v>98</v>
      </c>
      <c r="D133" s="43" t="s">
        <v>99</v>
      </c>
      <c r="E133" s="43" t="s">
        <v>100</v>
      </c>
      <c r="F133" s="43" t="s">
        <v>101</v>
      </c>
      <c r="G133" s="43" t="s">
        <v>102</v>
      </c>
      <c r="H133" s="43" t="s">
        <v>103</v>
      </c>
      <c r="I133" s="43" t="s">
        <v>104</v>
      </c>
      <c r="J133" s="43" t="s">
        <v>105</v>
      </c>
      <c r="K133" s="43" t="s">
        <v>106</v>
      </c>
      <c r="L133" s="43" t="s">
        <v>107</v>
      </c>
      <c r="M133" s="43" t="s">
        <v>108</v>
      </c>
      <c r="N133" s="43" t="s">
        <v>97</v>
      </c>
      <c r="O133" s="43" t="s">
        <v>98</v>
      </c>
      <c r="P133" s="43" t="s">
        <v>99</v>
      </c>
      <c r="Q133" s="43" t="s">
        <v>100</v>
      </c>
      <c r="R133" s="43" t="s">
        <v>101</v>
      </c>
      <c r="S133" s="44" t="s">
        <v>109</v>
      </c>
      <c r="T133" s="159"/>
      <c r="U133" s="160"/>
      <c r="V133" s="161"/>
    </row>
    <row r="134" spans="1:24" ht="28.5" customHeight="1">
      <c r="A134" s="45" t="s">
        <v>124</v>
      </c>
      <c r="B134" s="40"/>
      <c r="C134" s="40"/>
      <c r="D134" s="40"/>
      <c r="E134" s="40"/>
      <c r="F134" s="40"/>
      <c r="G134" s="40"/>
      <c r="H134" s="40"/>
      <c r="I134" s="40"/>
      <c r="J134" s="40"/>
      <c r="K134" s="40"/>
      <c r="L134" s="40"/>
      <c r="M134" s="40"/>
      <c r="N134" s="40"/>
      <c r="O134" s="40"/>
      <c r="P134" s="40"/>
      <c r="Q134" s="40"/>
      <c r="R134" s="40"/>
      <c r="S134" s="46">
        <f>SUM(B134:R134)</f>
        <v>0</v>
      </c>
      <c r="T134" s="162" t="s">
        <v>111</v>
      </c>
      <c r="U134" s="162"/>
      <c r="V134" s="47"/>
    </row>
    <row r="135" spans="1:24" ht="24" customHeight="1">
      <c r="A135" s="45" t="s">
        <v>125</v>
      </c>
      <c r="B135" s="40"/>
      <c r="C135" s="40"/>
      <c r="D135" s="40"/>
      <c r="E135" s="40"/>
      <c r="F135" s="40"/>
      <c r="G135" s="40"/>
      <c r="H135" s="40"/>
      <c r="I135" s="40"/>
      <c r="J135" s="40"/>
      <c r="K135" s="40"/>
      <c r="L135" s="40"/>
      <c r="M135" s="40"/>
      <c r="N135" s="40"/>
      <c r="O135" s="40"/>
      <c r="P135" s="40"/>
      <c r="Q135" s="40"/>
      <c r="R135" s="40"/>
      <c r="S135" s="46"/>
      <c r="T135" s="163">
        <f>U132*J131</f>
        <v>0</v>
      </c>
      <c r="U135" s="163"/>
      <c r="V135" s="48"/>
    </row>
    <row r="136" spans="1:24" ht="24" customHeight="1">
      <c r="A136" s="45" t="s">
        <v>126</v>
      </c>
      <c r="B136" s="40"/>
      <c r="C136" s="40"/>
      <c r="D136" s="40"/>
      <c r="E136" s="40"/>
      <c r="F136" s="40"/>
      <c r="G136" s="40"/>
      <c r="H136" s="40"/>
      <c r="I136" s="40"/>
      <c r="J136" s="40"/>
      <c r="K136" s="40"/>
      <c r="L136" s="40"/>
      <c r="M136" s="40"/>
      <c r="N136" s="40"/>
      <c r="O136" s="40"/>
      <c r="P136" s="40"/>
      <c r="Q136" s="40"/>
      <c r="R136" s="40"/>
      <c r="S136" s="49" t="str">
        <f>IF(T130=1,"　",IF(V136=0,0,IF(LEN(ROUND(SUM($B136:$R136)/COUNTIF($B136:$R136,"&gt;0"),0))&lt;4,ROUND(SUM($B136:$R136)/COUNTIF($B136:$R136,"&gt;0"),0),ROUND(SUM($B136:$R136)/COUNTIF($B136:$R136,"&gt;0"),-(LEN(ROUND(SUM($B136:$R136)/COUNTIF($B136:$R136,"&gt;0"),0))-3)))))</f>
        <v>　</v>
      </c>
      <c r="T136" s="164" t="s">
        <v>114</v>
      </c>
      <c r="U136" s="164"/>
      <c r="V136" s="50"/>
      <c r="X136" s="51"/>
    </row>
    <row r="137" spans="1:24" ht="25.5">
      <c r="A137" s="45" t="s">
        <v>115</v>
      </c>
      <c r="B137" s="46">
        <f t="shared" ref="B137:R137" si="22">B134*B135</f>
        <v>0</v>
      </c>
      <c r="C137" s="46">
        <f t="shared" si="22"/>
        <v>0</v>
      </c>
      <c r="D137" s="46">
        <f t="shared" si="22"/>
        <v>0</v>
      </c>
      <c r="E137" s="46">
        <f t="shared" si="22"/>
        <v>0</v>
      </c>
      <c r="F137" s="46">
        <f t="shared" si="22"/>
        <v>0</v>
      </c>
      <c r="G137" s="46">
        <f t="shared" si="22"/>
        <v>0</v>
      </c>
      <c r="H137" s="46">
        <f t="shared" si="22"/>
        <v>0</v>
      </c>
      <c r="I137" s="46">
        <f t="shared" si="22"/>
        <v>0</v>
      </c>
      <c r="J137" s="46">
        <f t="shared" si="22"/>
        <v>0</v>
      </c>
      <c r="K137" s="46">
        <f t="shared" si="22"/>
        <v>0</v>
      </c>
      <c r="L137" s="46">
        <f t="shared" si="22"/>
        <v>0</v>
      </c>
      <c r="M137" s="46">
        <f t="shared" si="22"/>
        <v>0</v>
      </c>
      <c r="N137" s="46">
        <f t="shared" si="22"/>
        <v>0</v>
      </c>
      <c r="O137" s="46">
        <f t="shared" si="22"/>
        <v>0</v>
      </c>
      <c r="P137" s="46">
        <f t="shared" si="22"/>
        <v>0</v>
      </c>
      <c r="Q137" s="46">
        <f t="shared" si="22"/>
        <v>0</v>
      </c>
      <c r="R137" s="46">
        <f t="shared" si="22"/>
        <v>0</v>
      </c>
      <c r="S137" s="46">
        <f>SUM(B137:R137)</f>
        <v>0</v>
      </c>
      <c r="T137" s="164">
        <f>IF(U132=0,0,IF(J130=S134,S137,ROUNDDOWN((J130/S134)*S137,0)))</f>
        <v>0</v>
      </c>
      <c r="U137" s="164"/>
      <c r="V137" s="47"/>
    </row>
    <row r="138" spans="1:24" ht="25.5">
      <c r="A138" s="52" t="s">
        <v>116</v>
      </c>
      <c r="B138" s="53">
        <f t="shared" ref="B138:R138" si="23">IF($T130=2,0,B134*B136)</f>
        <v>0</v>
      </c>
      <c r="C138" s="53">
        <f t="shared" si="23"/>
        <v>0</v>
      </c>
      <c r="D138" s="53">
        <f t="shared" si="23"/>
        <v>0</v>
      </c>
      <c r="E138" s="53">
        <f t="shared" si="23"/>
        <v>0</v>
      </c>
      <c r="F138" s="53">
        <f t="shared" si="23"/>
        <v>0</v>
      </c>
      <c r="G138" s="53">
        <f t="shared" si="23"/>
        <v>0</v>
      </c>
      <c r="H138" s="53">
        <f t="shared" si="23"/>
        <v>0</v>
      </c>
      <c r="I138" s="53">
        <f t="shared" si="23"/>
        <v>0</v>
      </c>
      <c r="J138" s="53">
        <f t="shared" si="23"/>
        <v>0</v>
      </c>
      <c r="K138" s="53">
        <f t="shared" si="23"/>
        <v>0</v>
      </c>
      <c r="L138" s="53">
        <f t="shared" si="23"/>
        <v>0</v>
      </c>
      <c r="M138" s="53">
        <f t="shared" si="23"/>
        <v>0</v>
      </c>
      <c r="N138" s="53">
        <f t="shared" si="23"/>
        <v>0</v>
      </c>
      <c r="O138" s="53">
        <f t="shared" si="23"/>
        <v>0</v>
      </c>
      <c r="P138" s="53">
        <f t="shared" si="23"/>
        <v>0</v>
      </c>
      <c r="Q138" s="53">
        <f t="shared" si="23"/>
        <v>0</v>
      </c>
      <c r="R138" s="53">
        <f t="shared" si="23"/>
        <v>0</v>
      </c>
      <c r="S138" s="53">
        <f>IF($T130=2,0,SUM(B138:R138))</f>
        <v>0</v>
      </c>
      <c r="T138" s="162" t="str">
        <f>IF(T130=1,"スライド単価p'×対象数量","平均単価×対象数量")</f>
        <v>スライド単価p'×対象数量</v>
      </c>
      <c r="U138" s="162"/>
      <c r="V138" s="47"/>
    </row>
    <row r="139" spans="1:24" ht="26.25" customHeight="1">
      <c r="A139" s="54" t="s">
        <v>117</v>
      </c>
      <c r="B139" s="165" t="str">
        <f>IF(T130=1,"ｐ’＝Σ（搬入数量×実勢価格）÷搬入数量＝","  ")</f>
        <v>ｐ’＝Σ（搬入数量×実勢価格）÷搬入数量＝</v>
      </c>
      <c r="C139" s="165"/>
      <c r="D139" s="165"/>
      <c r="E139" s="165"/>
      <c r="F139" s="165"/>
      <c r="G139" s="165"/>
      <c r="H139" s="165"/>
      <c r="I139" s="55">
        <f>IF(T130=1,S138,"  ")</f>
        <v>0</v>
      </c>
      <c r="J139" s="56" t="str">
        <f>IF(T130=1,"÷","  ")</f>
        <v>÷</v>
      </c>
      <c r="K139" s="55">
        <f>IF(T130=1,S134,"  ")</f>
        <v>0</v>
      </c>
      <c r="L139" s="56" t="str">
        <f>IF(T130=1,"＝","  ")</f>
        <v>＝</v>
      </c>
      <c r="M139" s="55"/>
      <c r="N139" s="56"/>
      <c r="O139" s="57">
        <f>IF(T130=2,"  ",IF(K139=0,0,I139/K139))</f>
        <v>0</v>
      </c>
      <c r="P139" s="57"/>
      <c r="Q139" s="58"/>
      <c r="R139" s="59" t="s">
        <v>61</v>
      </c>
      <c r="S139" s="60">
        <f>IF(T130=2,"  ",IF(LEN(ROUND(O139,0))&lt;4,ROUND(O139,0),ROUND(O139,-(LEN(ROUND(O139,0))-3))))</f>
        <v>0</v>
      </c>
      <c r="T139" s="164">
        <f>IF(T130=1,U132*S139,S136*U132)</f>
        <v>0</v>
      </c>
      <c r="U139" s="164"/>
      <c r="V139" s="47"/>
    </row>
    <row r="141" spans="1:24" ht="13.5" customHeight="1">
      <c r="A141" s="38" t="s">
        <v>137</v>
      </c>
      <c r="B141" s="155" t="s">
        <v>123</v>
      </c>
      <c r="C141" s="155"/>
      <c r="D141" s="155"/>
      <c r="E141" s="155"/>
      <c r="F141" s="155"/>
      <c r="G141" s="155"/>
      <c r="H141" s="155"/>
      <c r="I141" s="39" t="s">
        <v>46</v>
      </c>
      <c r="J141" s="40"/>
      <c r="K141" s="39" t="str">
        <f>IF($V147=0," ",VLOOKUP($V147,単価データ!$A$1:$AH$10714,4,FALSE))</f>
        <v xml:space="preserve"> </v>
      </c>
      <c r="L141" s="156" t="s">
        <v>90</v>
      </c>
      <c r="M141" s="156"/>
      <c r="N141" s="156"/>
      <c r="O141" s="156"/>
      <c r="P141" s="156"/>
      <c r="Q141" s="156"/>
      <c r="R141" s="156"/>
      <c r="S141" s="156"/>
      <c r="T141" s="157">
        <v>1</v>
      </c>
      <c r="U141" s="157"/>
    </row>
    <row r="142" spans="1:24">
      <c r="A142" s="39" t="str">
        <f>IF($V147=0," ",VLOOKUP($V147,単価データ!$A$1:$AH$10714,2,FALSE))</f>
        <v xml:space="preserve"> </v>
      </c>
      <c r="B142" s="155" t="s">
        <v>91</v>
      </c>
      <c r="C142" s="155"/>
      <c r="D142" s="155"/>
      <c r="E142" s="155"/>
      <c r="F142" s="155"/>
      <c r="G142" s="155"/>
      <c r="H142" s="155"/>
      <c r="I142" s="39" t="s">
        <v>46</v>
      </c>
      <c r="J142" s="40"/>
      <c r="K142" s="39" t="s">
        <v>92</v>
      </c>
      <c r="L142" s="156"/>
      <c r="M142" s="156"/>
      <c r="N142" s="156"/>
      <c r="O142" s="156"/>
      <c r="P142" s="156"/>
      <c r="Q142" s="156"/>
      <c r="R142" s="156"/>
      <c r="S142" s="156"/>
      <c r="T142" s="157"/>
      <c r="U142" s="157"/>
    </row>
    <row r="143" spans="1:24" ht="13.5" customHeight="1">
      <c r="A143" s="38" t="s">
        <v>93</v>
      </c>
      <c r="B143" s="158" t="s">
        <v>94</v>
      </c>
      <c r="C143" s="158"/>
      <c r="D143" s="158"/>
      <c r="E143" s="158"/>
      <c r="F143" s="158"/>
      <c r="G143" s="158"/>
      <c r="H143" s="158"/>
      <c r="I143" s="158"/>
      <c r="J143" s="158"/>
      <c r="K143" s="158"/>
      <c r="L143" s="158"/>
      <c r="M143" s="158"/>
      <c r="N143" s="158"/>
      <c r="O143" s="158"/>
      <c r="P143" s="158"/>
      <c r="Q143" s="158"/>
      <c r="R143" s="158"/>
      <c r="S143" s="158"/>
      <c r="T143" s="159" t="s">
        <v>95</v>
      </c>
      <c r="U143" s="160">
        <f>IF(T141=2,J141,IF(J141&gt;S145,0,J141))</f>
        <v>0</v>
      </c>
      <c r="V143" s="161" t="s">
        <v>96</v>
      </c>
    </row>
    <row r="144" spans="1:24" ht="27.75" customHeight="1">
      <c r="A144" s="42" t="str">
        <f>IF($V147=0," ",VLOOKUP($V147,単価データ!$A$1:$AH$10714,3,FALSE))</f>
        <v xml:space="preserve"> </v>
      </c>
      <c r="B144" s="43" t="s">
        <v>97</v>
      </c>
      <c r="C144" s="43" t="s">
        <v>98</v>
      </c>
      <c r="D144" s="43" t="s">
        <v>99</v>
      </c>
      <c r="E144" s="43" t="s">
        <v>100</v>
      </c>
      <c r="F144" s="43" t="s">
        <v>101</v>
      </c>
      <c r="G144" s="43" t="s">
        <v>102</v>
      </c>
      <c r="H144" s="43" t="s">
        <v>103</v>
      </c>
      <c r="I144" s="43" t="s">
        <v>104</v>
      </c>
      <c r="J144" s="43" t="s">
        <v>105</v>
      </c>
      <c r="K144" s="43" t="s">
        <v>106</v>
      </c>
      <c r="L144" s="43" t="s">
        <v>107</v>
      </c>
      <c r="M144" s="43" t="s">
        <v>108</v>
      </c>
      <c r="N144" s="43" t="s">
        <v>97</v>
      </c>
      <c r="O144" s="43" t="s">
        <v>98</v>
      </c>
      <c r="P144" s="43" t="s">
        <v>99</v>
      </c>
      <c r="Q144" s="43" t="s">
        <v>100</v>
      </c>
      <c r="R144" s="43" t="s">
        <v>101</v>
      </c>
      <c r="S144" s="44" t="s">
        <v>109</v>
      </c>
      <c r="T144" s="159"/>
      <c r="U144" s="160"/>
      <c r="V144" s="161"/>
    </row>
    <row r="145" spans="1:24" ht="28.5" customHeight="1">
      <c r="A145" s="45" t="s">
        <v>124</v>
      </c>
      <c r="B145" s="40"/>
      <c r="C145" s="40"/>
      <c r="D145" s="40"/>
      <c r="E145" s="40"/>
      <c r="F145" s="40"/>
      <c r="G145" s="40"/>
      <c r="H145" s="40"/>
      <c r="I145" s="40"/>
      <c r="J145" s="40"/>
      <c r="K145" s="40"/>
      <c r="L145" s="40"/>
      <c r="M145" s="40"/>
      <c r="N145" s="40"/>
      <c r="O145" s="40"/>
      <c r="P145" s="40"/>
      <c r="Q145" s="40"/>
      <c r="R145" s="40"/>
      <c r="S145" s="46">
        <f>SUM(B145:R145)</f>
        <v>0</v>
      </c>
      <c r="T145" s="162" t="s">
        <v>111</v>
      </c>
      <c r="U145" s="162"/>
      <c r="V145" s="47"/>
    </row>
    <row r="146" spans="1:24" ht="24" customHeight="1">
      <c r="A146" s="45" t="s">
        <v>125</v>
      </c>
      <c r="B146" s="40"/>
      <c r="C146" s="40"/>
      <c r="D146" s="40"/>
      <c r="E146" s="40"/>
      <c r="F146" s="40"/>
      <c r="G146" s="40"/>
      <c r="H146" s="40"/>
      <c r="I146" s="40"/>
      <c r="J146" s="40"/>
      <c r="K146" s="40"/>
      <c r="L146" s="40"/>
      <c r="M146" s="40"/>
      <c r="N146" s="40"/>
      <c r="O146" s="40"/>
      <c r="P146" s="40"/>
      <c r="Q146" s="40"/>
      <c r="R146" s="40"/>
      <c r="S146" s="46"/>
      <c r="T146" s="163">
        <f>U143*J142</f>
        <v>0</v>
      </c>
      <c r="U146" s="163"/>
      <c r="V146" s="48"/>
    </row>
    <row r="147" spans="1:24" ht="24" customHeight="1">
      <c r="A147" s="45" t="s">
        <v>126</v>
      </c>
      <c r="B147" s="40"/>
      <c r="C147" s="40"/>
      <c r="D147" s="40"/>
      <c r="E147" s="40"/>
      <c r="F147" s="40"/>
      <c r="G147" s="40"/>
      <c r="H147" s="40"/>
      <c r="I147" s="40"/>
      <c r="J147" s="40"/>
      <c r="K147" s="40"/>
      <c r="L147" s="40"/>
      <c r="M147" s="40"/>
      <c r="N147" s="40"/>
      <c r="O147" s="40"/>
      <c r="P147" s="40"/>
      <c r="Q147" s="40"/>
      <c r="R147" s="40"/>
      <c r="S147" s="49" t="str">
        <f>IF(T141=1,"　",IF(V147=0,0,IF(LEN(ROUND(SUM($B147:$R147)/COUNTIF($B147:$R147,"&gt;0"),0))&lt;4,ROUND(SUM($B147:$R147)/COUNTIF($B147:$R147,"&gt;0"),0),ROUND(SUM($B147:$R147)/COUNTIF($B147:$R147,"&gt;0"),-(LEN(ROUND(SUM($B147:$R147)/COUNTIF($B147:$R147,"&gt;0"),0))-3)))))</f>
        <v>　</v>
      </c>
      <c r="T147" s="164" t="s">
        <v>114</v>
      </c>
      <c r="U147" s="164"/>
      <c r="V147" s="50"/>
      <c r="X147" s="51"/>
    </row>
    <row r="148" spans="1:24" ht="25.5">
      <c r="A148" s="45" t="s">
        <v>115</v>
      </c>
      <c r="B148" s="46">
        <f t="shared" ref="B148:R148" si="24">B145*B146</f>
        <v>0</v>
      </c>
      <c r="C148" s="46">
        <f t="shared" si="24"/>
        <v>0</v>
      </c>
      <c r="D148" s="46">
        <f t="shared" si="24"/>
        <v>0</v>
      </c>
      <c r="E148" s="46">
        <f t="shared" si="24"/>
        <v>0</v>
      </c>
      <c r="F148" s="46">
        <f t="shared" si="24"/>
        <v>0</v>
      </c>
      <c r="G148" s="46">
        <f t="shared" si="24"/>
        <v>0</v>
      </c>
      <c r="H148" s="46">
        <f t="shared" si="24"/>
        <v>0</v>
      </c>
      <c r="I148" s="46">
        <f t="shared" si="24"/>
        <v>0</v>
      </c>
      <c r="J148" s="46">
        <f t="shared" si="24"/>
        <v>0</v>
      </c>
      <c r="K148" s="46">
        <f t="shared" si="24"/>
        <v>0</v>
      </c>
      <c r="L148" s="46">
        <f t="shared" si="24"/>
        <v>0</v>
      </c>
      <c r="M148" s="46">
        <f t="shared" si="24"/>
        <v>0</v>
      </c>
      <c r="N148" s="46">
        <f t="shared" si="24"/>
        <v>0</v>
      </c>
      <c r="O148" s="46">
        <f t="shared" si="24"/>
        <v>0</v>
      </c>
      <c r="P148" s="46">
        <f t="shared" si="24"/>
        <v>0</v>
      </c>
      <c r="Q148" s="46">
        <f t="shared" si="24"/>
        <v>0</v>
      </c>
      <c r="R148" s="46">
        <f t="shared" si="24"/>
        <v>0</v>
      </c>
      <c r="S148" s="46">
        <f>SUM(B148:R148)</f>
        <v>0</v>
      </c>
      <c r="T148" s="164">
        <f>IF(U143=0,0,IF(J141=S145,S148,ROUNDDOWN((J141/S145)*S148,0)))</f>
        <v>0</v>
      </c>
      <c r="U148" s="164"/>
      <c r="V148" s="47"/>
    </row>
    <row r="149" spans="1:24" ht="25.5">
      <c r="A149" s="52" t="s">
        <v>116</v>
      </c>
      <c r="B149" s="53">
        <f t="shared" ref="B149:R149" si="25">IF($T141=2,0,B145*B147)</f>
        <v>0</v>
      </c>
      <c r="C149" s="53">
        <f t="shared" si="25"/>
        <v>0</v>
      </c>
      <c r="D149" s="53">
        <f t="shared" si="25"/>
        <v>0</v>
      </c>
      <c r="E149" s="53">
        <f t="shared" si="25"/>
        <v>0</v>
      </c>
      <c r="F149" s="53">
        <f t="shared" si="25"/>
        <v>0</v>
      </c>
      <c r="G149" s="53">
        <f t="shared" si="25"/>
        <v>0</v>
      </c>
      <c r="H149" s="53">
        <f t="shared" si="25"/>
        <v>0</v>
      </c>
      <c r="I149" s="53">
        <f t="shared" si="25"/>
        <v>0</v>
      </c>
      <c r="J149" s="53">
        <f t="shared" si="25"/>
        <v>0</v>
      </c>
      <c r="K149" s="53">
        <f t="shared" si="25"/>
        <v>0</v>
      </c>
      <c r="L149" s="53">
        <f t="shared" si="25"/>
        <v>0</v>
      </c>
      <c r="M149" s="53">
        <f t="shared" si="25"/>
        <v>0</v>
      </c>
      <c r="N149" s="53">
        <f t="shared" si="25"/>
        <v>0</v>
      </c>
      <c r="O149" s="53">
        <f t="shared" si="25"/>
        <v>0</v>
      </c>
      <c r="P149" s="53">
        <f t="shared" si="25"/>
        <v>0</v>
      </c>
      <c r="Q149" s="53">
        <f t="shared" si="25"/>
        <v>0</v>
      </c>
      <c r="R149" s="53">
        <f t="shared" si="25"/>
        <v>0</v>
      </c>
      <c r="S149" s="53">
        <f>IF($T141=2,0,SUM(B149:R149))</f>
        <v>0</v>
      </c>
      <c r="T149" s="162" t="str">
        <f>IF(T141=1,"スライド単価p'×対象数量","平均単価×対象数量")</f>
        <v>スライド単価p'×対象数量</v>
      </c>
      <c r="U149" s="162"/>
      <c r="V149" s="47"/>
    </row>
    <row r="150" spans="1:24" ht="26.25" customHeight="1">
      <c r="A150" s="54" t="s">
        <v>117</v>
      </c>
      <c r="B150" s="165" t="str">
        <f>IF(T141=1,"ｐ’＝Σ（搬入数量×実勢価格）÷搬入数量＝","  ")</f>
        <v>ｐ’＝Σ（搬入数量×実勢価格）÷搬入数量＝</v>
      </c>
      <c r="C150" s="165"/>
      <c r="D150" s="165"/>
      <c r="E150" s="165"/>
      <c r="F150" s="165"/>
      <c r="G150" s="165"/>
      <c r="H150" s="165"/>
      <c r="I150" s="55">
        <f>IF(T141=1,S149,"  ")</f>
        <v>0</v>
      </c>
      <c r="J150" s="56" t="str">
        <f>IF(T141=1,"÷","  ")</f>
        <v>÷</v>
      </c>
      <c r="K150" s="55">
        <f>IF(T141=1,S145,"  ")</f>
        <v>0</v>
      </c>
      <c r="L150" s="56" t="str">
        <f>IF(T141=1,"＝","  ")</f>
        <v>＝</v>
      </c>
      <c r="M150" s="55"/>
      <c r="N150" s="56"/>
      <c r="O150" s="57">
        <f>IF(T141=2,"  ",IF(K150=0,0,I150/K150))</f>
        <v>0</v>
      </c>
      <c r="P150" s="57"/>
      <c r="Q150" s="58"/>
      <c r="R150" s="59" t="s">
        <v>61</v>
      </c>
      <c r="S150" s="60">
        <f>IF(T141=2,"  ",IF(LEN(ROUND(O150,0))&lt;4,ROUND(O150,0),ROUND(O150,-(LEN(ROUND(O150,0))-3))))</f>
        <v>0</v>
      </c>
      <c r="T150" s="164">
        <f>IF(T141=1,U143*S150,S147*U143)</f>
        <v>0</v>
      </c>
      <c r="U150" s="164"/>
      <c r="V150" s="47"/>
    </row>
    <row r="152" spans="1:24" ht="13.5" customHeight="1">
      <c r="A152" s="38" t="s">
        <v>138</v>
      </c>
      <c r="B152" s="155" t="s">
        <v>123</v>
      </c>
      <c r="C152" s="155"/>
      <c r="D152" s="155"/>
      <c r="E152" s="155"/>
      <c r="F152" s="155"/>
      <c r="G152" s="155"/>
      <c r="H152" s="155"/>
      <c r="I152" s="39" t="s">
        <v>46</v>
      </c>
      <c r="J152" s="40"/>
      <c r="K152" s="39" t="str">
        <f>IF($V158=0," ",VLOOKUP($V158,単価データ!$A$1:$AH$10714,4,FALSE))</f>
        <v xml:space="preserve"> </v>
      </c>
      <c r="L152" s="156" t="s">
        <v>90</v>
      </c>
      <c r="M152" s="156"/>
      <c r="N152" s="156"/>
      <c r="O152" s="156"/>
      <c r="P152" s="156"/>
      <c r="Q152" s="156"/>
      <c r="R152" s="156"/>
      <c r="S152" s="156"/>
      <c r="T152" s="157">
        <v>1</v>
      </c>
      <c r="U152" s="157"/>
    </row>
    <row r="153" spans="1:24">
      <c r="A153" s="39" t="str">
        <f>IF($V158=0," ",VLOOKUP($V158,単価データ!$A$1:$AH$10714,2,FALSE))</f>
        <v xml:space="preserve"> </v>
      </c>
      <c r="B153" s="155" t="s">
        <v>91</v>
      </c>
      <c r="C153" s="155"/>
      <c r="D153" s="155"/>
      <c r="E153" s="155"/>
      <c r="F153" s="155"/>
      <c r="G153" s="155"/>
      <c r="H153" s="155"/>
      <c r="I153" s="39" t="s">
        <v>46</v>
      </c>
      <c r="J153" s="40"/>
      <c r="K153" s="39" t="s">
        <v>92</v>
      </c>
      <c r="L153" s="156"/>
      <c r="M153" s="156"/>
      <c r="N153" s="156"/>
      <c r="O153" s="156"/>
      <c r="P153" s="156"/>
      <c r="Q153" s="156"/>
      <c r="R153" s="156"/>
      <c r="S153" s="156"/>
      <c r="T153" s="157"/>
      <c r="U153" s="157"/>
    </row>
    <row r="154" spans="1:24" ht="13.5" customHeight="1">
      <c r="A154" s="38" t="s">
        <v>93</v>
      </c>
      <c r="B154" s="158" t="s">
        <v>94</v>
      </c>
      <c r="C154" s="158"/>
      <c r="D154" s="158"/>
      <c r="E154" s="158"/>
      <c r="F154" s="158"/>
      <c r="G154" s="158"/>
      <c r="H154" s="158"/>
      <c r="I154" s="158"/>
      <c r="J154" s="158"/>
      <c r="K154" s="158"/>
      <c r="L154" s="158"/>
      <c r="M154" s="158"/>
      <c r="N154" s="158"/>
      <c r="O154" s="158"/>
      <c r="P154" s="158"/>
      <c r="Q154" s="158"/>
      <c r="R154" s="158"/>
      <c r="S154" s="158"/>
      <c r="T154" s="159" t="s">
        <v>95</v>
      </c>
      <c r="U154" s="160">
        <f>IF(T152=2,J152,IF(J152&gt;S156,0,J152))</f>
        <v>0</v>
      </c>
      <c r="V154" s="161" t="s">
        <v>96</v>
      </c>
    </row>
    <row r="155" spans="1:24" ht="27.75" customHeight="1">
      <c r="A155" s="42" t="str">
        <f>IF($V158=0," ",VLOOKUP($V158,単価データ!$A$1:$AH$10714,3,FALSE))</f>
        <v xml:space="preserve"> </v>
      </c>
      <c r="B155" s="43" t="s">
        <v>97</v>
      </c>
      <c r="C155" s="43" t="s">
        <v>98</v>
      </c>
      <c r="D155" s="43" t="s">
        <v>99</v>
      </c>
      <c r="E155" s="43" t="s">
        <v>100</v>
      </c>
      <c r="F155" s="43" t="s">
        <v>101</v>
      </c>
      <c r="G155" s="43" t="s">
        <v>102</v>
      </c>
      <c r="H155" s="43" t="s">
        <v>103</v>
      </c>
      <c r="I155" s="43" t="s">
        <v>104</v>
      </c>
      <c r="J155" s="43" t="s">
        <v>105</v>
      </c>
      <c r="K155" s="43" t="s">
        <v>106</v>
      </c>
      <c r="L155" s="43" t="s">
        <v>107</v>
      </c>
      <c r="M155" s="43" t="s">
        <v>108</v>
      </c>
      <c r="N155" s="43" t="s">
        <v>97</v>
      </c>
      <c r="O155" s="43" t="s">
        <v>98</v>
      </c>
      <c r="P155" s="43" t="s">
        <v>99</v>
      </c>
      <c r="Q155" s="43" t="s">
        <v>100</v>
      </c>
      <c r="R155" s="43" t="s">
        <v>101</v>
      </c>
      <c r="S155" s="44" t="s">
        <v>109</v>
      </c>
      <c r="T155" s="159"/>
      <c r="U155" s="160"/>
      <c r="V155" s="161"/>
    </row>
    <row r="156" spans="1:24" ht="28.5" customHeight="1">
      <c r="A156" s="45" t="s">
        <v>124</v>
      </c>
      <c r="B156" s="40"/>
      <c r="C156" s="40"/>
      <c r="D156" s="40"/>
      <c r="E156" s="40"/>
      <c r="F156" s="40"/>
      <c r="G156" s="40"/>
      <c r="H156" s="40"/>
      <c r="I156" s="40"/>
      <c r="J156" s="40"/>
      <c r="K156" s="40"/>
      <c r="L156" s="40"/>
      <c r="M156" s="40"/>
      <c r="N156" s="40"/>
      <c r="O156" s="40"/>
      <c r="P156" s="40"/>
      <c r="Q156" s="40"/>
      <c r="R156" s="40"/>
      <c r="S156" s="46">
        <f>SUM(B156:R156)</f>
        <v>0</v>
      </c>
      <c r="T156" s="162" t="s">
        <v>111</v>
      </c>
      <c r="U156" s="162"/>
      <c r="V156" s="47"/>
    </row>
    <row r="157" spans="1:24" ht="24" customHeight="1">
      <c r="A157" s="45" t="s">
        <v>125</v>
      </c>
      <c r="B157" s="40"/>
      <c r="C157" s="40"/>
      <c r="D157" s="40"/>
      <c r="E157" s="40"/>
      <c r="F157" s="40"/>
      <c r="G157" s="40"/>
      <c r="H157" s="40"/>
      <c r="I157" s="40"/>
      <c r="J157" s="40"/>
      <c r="K157" s="40"/>
      <c r="L157" s="40"/>
      <c r="M157" s="40"/>
      <c r="N157" s="40"/>
      <c r="O157" s="40"/>
      <c r="P157" s="40"/>
      <c r="Q157" s="40"/>
      <c r="R157" s="40"/>
      <c r="S157" s="46"/>
      <c r="T157" s="163">
        <f>U154*J153</f>
        <v>0</v>
      </c>
      <c r="U157" s="163"/>
      <c r="V157" s="48"/>
    </row>
    <row r="158" spans="1:24" ht="24" customHeight="1">
      <c r="A158" s="45" t="s">
        <v>126</v>
      </c>
      <c r="B158" s="40"/>
      <c r="C158" s="40"/>
      <c r="D158" s="40"/>
      <c r="E158" s="40"/>
      <c r="F158" s="40"/>
      <c r="G158" s="40"/>
      <c r="H158" s="40"/>
      <c r="I158" s="40"/>
      <c r="J158" s="40"/>
      <c r="K158" s="40"/>
      <c r="L158" s="40"/>
      <c r="M158" s="40"/>
      <c r="N158" s="40"/>
      <c r="O158" s="40"/>
      <c r="P158" s="40"/>
      <c r="Q158" s="40"/>
      <c r="R158" s="40"/>
      <c r="S158" s="49" t="str">
        <f>IF(T152=1,"　",IF(V158=0,0,IF(LEN(ROUND(SUM($B158:$R158)/COUNTIF($B158:$R158,"&gt;0"),0))&lt;4,ROUND(SUM($B158:$R158)/COUNTIF($B158:$R158,"&gt;0"),0),ROUND(SUM($B158:$R158)/COUNTIF($B158:$R158,"&gt;0"),-(LEN(ROUND(SUM($B158:$R158)/COUNTIF($B158:$R158,"&gt;0"),0))-3)))))</f>
        <v>　</v>
      </c>
      <c r="T158" s="164" t="s">
        <v>114</v>
      </c>
      <c r="U158" s="164"/>
      <c r="V158" s="50"/>
      <c r="X158" s="51"/>
    </row>
    <row r="159" spans="1:24" ht="25.5">
      <c r="A159" s="45" t="s">
        <v>115</v>
      </c>
      <c r="B159" s="46">
        <f t="shared" ref="B159:R159" si="26">B156*B157</f>
        <v>0</v>
      </c>
      <c r="C159" s="46">
        <f t="shared" si="26"/>
        <v>0</v>
      </c>
      <c r="D159" s="46">
        <f t="shared" si="26"/>
        <v>0</v>
      </c>
      <c r="E159" s="46">
        <f t="shared" si="26"/>
        <v>0</v>
      </c>
      <c r="F159" s="46">
        <f t="shared" si="26"/>
        <v>0</v>
      </c>
      <c r="G159" s="46">
        <f t="shared" si="26"/>
        <v>0</v>
      </c>
      <c r="H159" s="46">
        <f t="shared" si="26"/>
        <v>0</v>
      </c>
      <c r="I159" s="46">
        <f t="shared" si="26"/>
        <v>0</v>
      </c>
      <c r="J159" s="46">
        <f t="shared" si="26"/>
        <v>0</v>
      </c>
      <c r="K159" s="46">
        <f t="shared" si="26"/>
        <v>0</v>
      </c>
      <c r="L159" s="46">
        <f t="shared" si="26"/>
        <v>0</v>
      </c>
      <c r="M159" s="46">
        <f t="shared" si="26"/>
        <v>0</v>
      </c>
      <c r="N159" s="46">
        <f t="shared" si="26"/>
        <v>0</v>
      </c>
      <c r="O159" s="46">
        <f t="shared" si="26"/>
        <v>0</v>
      </c>
      <c r="P159" s="46">
        <f t="shared" si="26"/>
        <v>0</v>
      </c>
      <c r="Q159" s="46">
        <f t="shared" si="26"/>
        <v>0</v>
      </c>
      <c r="R159" s="46">
        <f t="shared" si="26"/>
        <v>0</v>
      </c>
      <c r="S159" s="46">
        <f>SUM(B159:R159)</f>
        <v>0</v>
      </c>
      <c r="T159" s="164">
        <f>IF(U154=0,0,IF(J152=S156,S159,ROUNDDOWN((J152/S156)*S159,0)))</f>
        <v>0</v>
      </c>
      <c r="U159" s="164"/>
      <c r="V159" s="47"/>
    </row>
    <row r="160" spans="1:24" ht="25.5">
      <c r="A160" s="52" t="s">
        <v>116</v>
      </c>
      <c r="B160" s="53">
        <f t="shared" ref="B160:R160" si="27">IF($T152=2,0,B156*B158)</f>
        <v>0</v>
      </c>
      <c r="C160" s="53">
        <f t="shared" si="27"/>
        <v>0</v>
      </c>
      <c r="D160" s="53">
        <f t="shared" si="27"/>
        <v>0</v>
      </c>
      <c r="E160" s="53">
        <f t="shared" si="27"/>
        <v>0</v>
      </c>
      <c r="F160" s="53">
        <f t="shared" si="27"/>
        <v>0</v>
      </c>
      <c r="G160" s="53">
        <f t="shared" si="27"/>
        <v>0</v>
      </c>
      <c r="H160" s="53">
        <f t="shared" si="27"/>
        <v>0</v>
      </c>
      <c r="I160" s="53">
        <f t="shared" si="27"/>
        <v>0</v>
      </c>
      <c r="J160" s="53">
        <f t="shared" si="27"/>
        <v>0</v>
      </c>
      <c r="K160" s="53">
        <f t="shared" si="27"/>
        <v>0</v>
      </c>
      <c r="L160" s="53">
        <f t="shared" si="27"/>
        <v>0</v>
      </c>
      <c r="M160" s="53">
        <f t="shared" si="27"/>
        <v>0</v>
      </c>
      <c r="N160" s="53">
        <f t="shared" si="27"/>
        <v>0</v>
      </c>
      <c r="O160" s="53">
        <f t="shared" si="27"/>
        <v>0</v>
      </c>
      <c r="P160" s="53">
        <f t="shared" si="27"/>
        <v>0</v>
      </c>
      <c r="Q160" s="53">
        <f t="shared" si="27"/>
        <v>0</v>
      </c>
      <c r="R160" s="53">
        <f t="shared" si="27"/>
        <v>0</v>
      </c>
      <c r="S160" s="53">
        <f>IF($T152=2,0,SUM(B160:R160))</f>
        <v>0</v>
      </c>
      <c r="T160" s="162" t="str">
        <f>IF(T152=1,"スライド単価p'×対象数量","平均単価×対象数量")</f>
        <v>スライド単価p'×対象数量</v>
      </c>
      <c r="U160" s="162"/>
      <c r="V160" s="47"/>
    </row>
    <row r="161" spans="1:24" ht="26.25" customHeight="1">
      <c r="A161" s="54" t="s">
        <v>117</v>
      </c>
      <c r="B161" s="165" t="str">
        <f>IF(T152=1,"ｐ’＝Σ（搬入数量×実勢価格）÷搬入数量＝","  ")</f>
        <v>ｐ’＝Σ（搬入数量×実勢価格）÷搬入数量＝</v>
      </c>
      <c r="C161" s="165"/>
      <c r="D161" s="165"/>
      <c r="E161" s="165"/>
      <c r="F161" s="165"/>
      <c r="G161" s="165"/>
      <c r="H161" s="165"/>
      <c r="I161" s="55">
        <f>IF(T152=1,S160,"  ")</f>
        <v>0</v>
      </c>
      <c r="J161" s="56" t="str">
        <f>IF(T152=1,"÷","  ")</f>
        <v>÷</v>
      </c>
      <c r="K161" s="55">
        <f>IF(T152=1,S156,"  ")</f>
        <v>0</v>
      </c>
      <c r="L161" s="56" t="str">
        <f>IF(T152=1,"＝","  ")</f>
        <v>＝</v>
      </c>
      <c r="M161" s="55"/>
      <c r="N161" s="56"/>
      <c r="O161" s="57">
        <f>IF(T152=2,"  ",IF(K161=0,0,I161/K161))</f>
        <v>0</v>
      </c>
      <c r="P161" s="57"/>
      <c r="Q161" s="58"/>
      <c r="R161" s="59" t="s">
        <v>61</v>
      </c>
      <c r="S161" s="60">
        <f>IF(T152=2,"  ",IF(LEN(ROUND(O161,0))&lt;4,ROUND(O161,0),ROUND(O161,-(LEN(ROUND(O161,0))-3))))</f>
        <v>0</v>
      </c>
      <c r="T161" s="164">
        <f>IF(T152=1,U154*S161,S158*U154)</f>
        <v>0</v>
      </c>
      <c r="U161" s="164"/>
      <c r="V161" s="47"/>
    </row>
    <row r="163" spans="1:24" ht="13.5" customHeight="1">
      <c r="A163" s="38" t="s">
        <v>139</v>
      </c>
      <c r="B163" s="155" t="s">
        <v>123</v>
      </c>
      <c r="C163" s="155"/>
      <c r="D163" s="155"/>
      <c r="E163" s="155"/>
      <c r="F163" s="155"/>
      <c r="G163" s="155"/>
      <c r="H163" s="155"/>
      <c r="I163" s="39" t="s">
        <v>46</v>
      </c>
      <c r="J163" s="40"/>
      <c r="K163" s="39" t="str">
        <f>IF($V169=0," ",VLOOKUP($V169,単価データ!$A$1:$AH$10714,4,FALSE))</f>
        <v xml:space="preserve"> </v>
      </c>
      <c r="L163" s="156" t="s">
        <v>90</v>
      </c>
      <c r="M163" s="156"/>
      <c r="N163" s="156"/>
      <c r="O163" s="156"/>
      <c r="P163" s="156"/>
      <c r="Q163" s="156"/>
      <c r="R163" s="156"/>
      <c r="S163" s="156"/>
      <c r="T163" s="157">
        <v>1</v>
      </c>
      <c r="U163" s="157"/>
    </row>
    <row r="164" spans="1:24">
      <c r="A164" s="39" t="str">
        <f>IF($V169=0," ",VLOOKUP($V169,単価データ!$A$1:$AH$10714,2,FALSE))</f>
        <v xml:space="preserve"> </v>
      </c>
      <c r="B164" s="155" t="s">
        <v>91</v>
      </c>
      <c r="C164" s="155"/>
      <c r="D164" s="155"/>
      <c r="E164" s="155"/>
      <c r="F164" s="155"/>
      <c r="G164" s="155"/>
      <c r="H164" s="155"/>
      <c r="I164" s="39" t="s">
        <v>46</v>
      </c>
      <c r="J164" s="40"/>
      <c r="K164" s="39" t="s">
        <v>92</v>
      </c>
      <c r="L164" s="156"/>
      <c r="M164" s="156"/>
      <c r="N164" s="156"/>
      <c r="O164" s="156"/>
      <c r="P164" s="156"/>
      <c r="Q164" s="156"/>
      <c r="R164" s="156"/>
      <c r="S164" s="156"/>
      <c r="T164" s="157"/>
      <c r="U164" s="157"/>
    </row>
    <row r="165" spans="1:24" ht="13.5" customHeight="1">
      <c r="A165" s="38" t="s">
        <v>93</v>
      </c>
      <c r="B165" s="158" t="s">
        <v>94</v>
      </c>
      <c r="C165" s="158"/>
      <c r="D165" s="158"/>
      <c r="E165" s="158"/>
      <c r="F165" s="158"/>
      <c r="G165" s="158"/>
      <c r="H165" s="158"/>
      <c r="I165" s="158"/>
      <c r="J165" s="158"/>
      <c r="K165" s="158"/>
      <c r="L165" s="158"/>
      <c r="M165" s="158"/>
      <c r="N165" s="158"/>
      <c r="O165" s="158"/>
      <c r="P165" s="158"/>
      <c r="Q165" s="158"/>
      <c r="R165" s="158"/>
      <c r="S165" s="158"/>
      <c r="T165" s="159" t="s">
        <v>95</v>
      </c>
      <c r="U165" s="160">
        <f>IF(T163=2,J163,IF(J163&gt;S167,0,J163))</f>
        <v>0</v>
      </c>
      <c r="V165" s="161" t="s">
        <v>96</v>
      </c>
    </row>
    <row r="166" spans="1:24" ht="27.75" customHeight="1">
      <c r="A166" s="42" t="str">
        <f>IF($V169=0," ",VLOOKUP($V169,単価データ!$A$1:$AH$10714,3,FALSE))</f>
        <v xml:space="preserve"> </v>
      </c>
      <c r="B166" s="43" t="s">
        <v>97</v>
      </c>
      <c r="C166" s="43" t="s">
        <v>98</v>
      </c>
      <c r="D166" s="43" t="s">
        <v>99</v>
      </c>
      <c r="E166" s="43" t="s">
        <v>100</v>
      </c>
      <c r="F166" s="43" t="s">
        <v>101</v>
      </c>
      <c r="G166" s="43" t="s">
        <v>102</v>
      </c>
      <c r="H166" s="43" t="s">
        <v>103</v>
      </c>
      <c r="I166" s="43" t="s">
        <v>104</v>
      </c>
      <c r="J166" s="43" t="s">
        <v>105</v>
      </c>
      <c r="K166" s="43" t="s">
        <v>106</v>
      </c>
      <c r="L166" s="43" t="s">
        <v>107</v>
      </c>
      <c r="M166" s="43" t="s">
        <v>108</v>
      </c>
      <c r="N166" s="43" t="s">
        <v>97</v>
      </c>
      <c r="O166" s="43" t="s">
        <v>98</v>
      </c>
      <c r="P166" s="43" t="s">
        <v>99</v>
      </c>
      <c r="Q166" s="43" t="s">
        <v>100</v>
      </c>
      <c r="R166" s="43" t="s">
        <v>101</v>
      </c>
      <c r="S166" s="44" t="s">
        <v>109</v>
      </c>
      <c r="T166" s="159"/>
      <c r="U166" s="160"/>
      <c r="V166" s="161"/>
    </row>
    <row r="167" spans="1:24" ht="28.5" customHeight="1">
      <c r="A167" s="45" t="s">
        <v>124</v>
      </c>
      <c r="B167" s="40"/>
      <c r="C167" s="40"/>
      <c r="D167" s="40"/>
      <c r="E167" s="40"/>
      <c r="F167" s="40"/>
      <c r="G167" s="40"/>
      <c r="H167" s="40"/>
      <c r="I167" s="40"/>
      <c r="J167" s="40"/>
      <c r="K167" s="40"/>
      <c r="L167" s="40"/>
      <c r="M167" s="40"/>
      <c r="N167" s="40"/>
      <c r="O167" s="40"/>
      <c r="P167" s="40"/>
      <c r="Q167" s="40"/>
      <c r="R167" s="40"/>
      <c r="S167" s="46">
        <f>SUM(B167:R167)</f>
        <v>0</v>
      </c>
      <c r="T167" s="162" t="s">
        <v>111</v>
      </c>
      <c r="U167" s="162"/>
      <c r="V167" s="47"/>
    </row>
    <row r="168" spans="1:24" ht="24" customHeight="1">
      <c r="A168" s="45" t="s">
        <v>125</v>
      </c>
      <c r="B168" s="40"/>
      <c r="C168" s="40"/>
      <c r="D168" s="40"/>
      <c r="E168" s="40"/>
      <c r="F168" s="40"/>
      <c r="G168" s="40"/>
      <c r="H168" s="40"/>
      <c r="I168" s="40"/>
      <c r="J168" s="40"/>
      <c r="K168" s="40"/>
      <c r="L168" s="40"/>
      <c r="M168" s="40"/>
      <c r="N168" s="40"/>
      <c r="O168" s="40"/>
      <c r="P168" s="40"/>
      <c r="Q168" s="40"/>
      <c r="R168" s="40"/>
      <c r="S168" s="46"/>
      <c r="T168" s="163">
        <f>U165*J164</f>
        <v>0</v>
      </c>
      <c r="U168" s="163"/>
      <c r="V168" s="48"/>
    </row>
    <row r="169" spans="1:24" ht="24" customHeight="1">
      <c r="A169" s="45" t="s">
        <v>126</v>
      </c>
      <c r="B169" s="40"/>
      <c r="C169" s="40"/>
      <c r="D169" s="40"/>
      <c r="E169" s="40"/>
      <c r="F169" s="40"/>
      <c r="G169" s="40"/>
      <c r="H169" s="40"/>
      <c r="I169" s="40"/>
      <c r="J169" s="40"/>
      <c r="K169" s="40"/>
      <c r="L169" s="40"/>
      <c r="M169" s="40"/>
      <c r="N169" s="40"/>
      <c r="O169" s="40"/>
      <c r="P169" s="40"/>
      <c r="Q169" s="40"/>
      <c r="R169" s="40"/>
      <c r="S169" s="49" t="str">
        <f>IF(T163=1,"　",IF(V169=0,0,IF(LEN(ROUND(SUM($B169:$R169)/COUNTIF($B169:$R169,"&gt;0"),0))&lt;4,ROUND(SUM($B169:$R169)/COUNTIF($B169:$R169,"&gt;0"),0),ROUND(SUM($B169:$R169)/COUNTIF($B169:$R169,"&gt;0"),-(LEN(ROUND(SUM($B169:$R169)/COUNTIF($B169:$R169,"&gt;0"),0))-3)))))</f>
        <v>　</v>
      </c>
      <c r="T169" s="164" t="s">
        <v>114</v>
      </c>
      <c r="U169" s="164"/>
      <c r="V169" s="50"/>
      <c r="X169" s="51"/>
    </row>
    <row r="170" spans="1:24" ht="25.5">
      <c r="A170" s="45" t="s">
        <v>115</v>
      </c>
      <c r="B170" s="46">
        <f t="shared" ref="B170:R170" si="28">B167*B168</f>
        <v>0</v>
      </c>
      <c r="C170" s="46">
        <f t="shared" si="28"/>
        <v>0</v>
      </c>
      <c r="D170" s="46">
        <f t="shared" si="28"/>
        <v>0</v>
      </c>
      <c r="E170" s="46">
        <f t="shared" si="28"/>
        <v>0</v>
      </c>
      <c r="F170" s="46">
        <f t="shared" si="28"/>
        <v>0</v>
      </c>
      <c r="G170" s="46">
        <f t="shared" si="28"/>
        <v>0</v>
      </c>
      <c r="H170" s="46">
        <f t="shared" si="28"/>
        <v>0</v>
      </c>
      <c r="I170" s="46">
        <f t="shared" si="28"/>
        <v>0</v>
      </c>
      <c r="J170" s="46">
        <f t="shared" si="28"/>
        <v>0</v>
      </c>
      <c r="K170" s="46">
        <f t="shared" si="28"/>
        <v>0</v>
      </c>
      <c r="L170" s="46">
        <f t="shared" si="28"/>
        <v>0</v>
      </c>
      <c r="M170" s="46">
        <f t="shared" si="28"/>
        <v>0</v>
      </c>
      <c r="N170" s="46">
        <f t="shared" si="28"/>
        <v>0</v>
      </c>
      <c r="O170" s="46">
        <f t="shared" si="28"/>
        <v>0</v>
      </c>
      <c r="P170" s="46">
        <f t="shared" si="28"/>
        <v>0</v>
      </c>
      <c r="Q170" s="46">
        <f t="shared" si="28"/>
        <v>0</v>
      </c>
      <c r="R170" s="46">
        <f t="shared" si="28"/>
        <v>0</v>
      </c>
      <c r="S170" s="46">
        <f>SUM(B170:R170)</f>
        <v>0</v>
      </c>
      <c r="T170" s="164">
        <f>IF(U165=0,0,IF(J163=S167,S170,ROUNDDOWN((J163/S167)*S170,0)))</f>
        <v>0</v>
      </c>
      <c r="U170" s="164"/>
      <c r="V170" s="47"/>
    </row>
    <row r="171" spans="1:24" ht="25.5">
      <c r="A171" s="52" t="s">
        <v>116</v>
      </c>
      <c r="B171" s="53">
        <f t="shared" ref="B171:R171" si="29">IF($T163=2,0,B167*B169)</f>
        <v>0</v>
      </c>
      <c r="C171" s="53">
        <f t="shared" si="29"/>
        <v>0</v>
      </c>
      <c r="D171" s="53">
        <f t="shared" si="29"/>
        <v>0</v>
      </c>
      <c r="E171" s="53">
        <f t="shared" si="29"/>
        <v>0</v>
      </c>
      <c r="F171" s="53">
        <f t="shared" si="29"/>
        <v>0</v>
      </c>
      <c r="G171" s="53">
        <f t="shared" si="29"/>
        <v>0</v>
      </c>
      <c r="H171" s="53">
        <f t="shared" si="29"/>
        <v>0</v>
      </c>
      <c r="I171" s="53">
        <f t="shared" si="29"/>
        <v>0</v>
      </c>
      <c r="J171" s="53">
        <f t="shared" si="29"/>
        <v>0</v>
      </c>
      <c r="K171" s="53">
        <f t="shared" si="29"/>
        <v>0</v>
      </c>
      <c r="L171" s="53">
        <f t="shared" si="29"/>
        <v>0</v>
      </c>
      <c r="M171" s="53">
        <f t="shared" si="29"/>
        <v>0</v>
      </c>
      <c r="N171" s="53">
        <f t="shared" si="29"/>
        <v>0</v>
      </c>
      <c r="O171" s="53">
        <f t="shared" si="29"/>
        <v>0</v>
      </c>
      <c r="P171" s="53">
        <f t="shared" si="29"/>
        <v>0</v>
      </c>
      <c r="Q171" s="53">
        <f t="shared" si="29"/>
        <v>0</v>
      </c>
      <c r="R171" s="53">
        <f t="shared" si="29"/>
        <v>0</v>
      </c>
      <c r="S171" s="53">
        <f>IF($T163=2,0,SUM(B171:R171))</f>
        <v>0</v>
      </c>
      <c r="T171" s="162" t="str">
        <f>IF(T163=1,"スライド単価p'×対象数量","平均単価×対象数量")</f>
        <v>スライド単価p'×対象数量</v>
      </c>
      <c r="U171" s="162"/>
      <c r="V171" s="47"/>
    </row>
    <row r="172" spans="1:24" ht="26.25" customHeight="1">
      <c r="A172" s="54" t="s">
        <v>117</v>
      </c>
      <c r="B172" s="165" t="str">
        <f>IF(T163=1,"ｐ’＝Σ（搬入数量×実勢価格）÷搬入数量＝","  ")</f>
        <v>ｐ’＝Σ（搬入数量×実勢価格）÷搬入数量＝</v>
      </c>
      <c r="C172" s="165"/>
      <c r="D172" s="165"/>
      <c r="E172" s="165"/>
      <c r="F172" s="165"/>
      <c r="G172" s="165"/>
      <c r="H172" s="165"/>
      <c r="I172" s="55">
        <f>IF(T163=1,S171,"  ")</f>
        <v>0</v>
      </c>
      <c r="J172" s="56" t="str">
        <f>IF(T163=1,"÷","  ")</f>
        <v>÷</v>
      </c>
      <c r="K172" s="55">
        <f>IF(T163=1,S167,"  ")</f>
        <v>0</v>
      </c>
      <c r="L172" s="56" t="str">
        <f>IF(T163=1,"＝","  ")</f>
        <v>＝</v>
      </c>
      <c r="M172" s="55"/>
      <c r="N172" s="56"/>
      <c r="O172" s="57">
        <f>IF(T163=2,"  ",IF(K172=0,0,I172/K172))</f>
        <v>0</v>
      </c>
      <c r="P172" s="57"/>
      <c r="Q172" s="58"/>
      <c r="R172" s="59" t="s">
        <v>61</v>
      </c>
      <c r="S172" s="60">
        <f>IF(T163=2,"  ",IF(LEN(ROUND(O172,0))&lt;4,ROUND(O172,0),ROUND(O172,-(LEN(ROUND(O172,0))-3))))</f>
        <v>0</v>
      </c>
      <c r="T172" s="164">
        <f>IF(T163=1,U165*S172,S169*U165)</f>
        <v>0</v>
      </c>
      <c r="U172" s="164"/>
      <c r="V172" s="47"/>
    </row>
    <row r="174" spans="1:24" ht="13.5" customHeight="1">
      <c r="A174" s="38" t="s">
        <v>140</v>
      </c>
      <c r="B174" s="155" t="s">
        <v>123</v>
      </c>
      <c r="C174" s="155"/>
      <c r="D174" s="155"/>
      <c r="E174" s="155"/>
      <c r="F174" s="155"/>
      <c r="G174" s="155"/>
      <c r="H174" s="155"/>
      <c r="I174" s="39" t="s">
        <v>46</v>
      </c>
      <c r="J174" s="40"/>
      <c r="K174" s="39" t="str">
        <f>IF($V180=0," ",VLOOKUP($V180,単価データ!$A$1:$AH$10714,4,FALSE))</f>
        <v xml:space="preserve"> </v>
      </c>
      <c r="L174" s="156" t="s">
        <v>90</v>
      </c>
      <c r="M174" s="156"/>
      <c r="N174" s="156"/>
      <c r="O174" s="156"/>
      <c r="P174" s="156"/>
      <c r="Q174" s="156"/>
      <c r="R174" s="156"/>
      <c r="S174" s="156"/>
      <c r="T174" s="157">
        <v>1</v>
      </c>
      <c r="U174" s="157"/>
    </row>
    <row r="175" spans="1:24">
      <c r="A175" s="39" t="str">
        <f>IF($V180=0," ",VLOOKUP($V180,単価データ!$A$1:$AH$10714,2,FALSE))</f>
        <v xml:space="preserve"> </v>
      </c>
      <c r="B175" s="155" t="s">
        <v>91</v>
      </c>
      <c r="C175" s="155"/>
      <c r="D175" s="155"/>
      <c r="E175" s="155"/>
      <c r="F175" s="155"/>
      <c r="G175" s="155"/>
      <c r="H175" s="155"/>
      <c r="I175" s="39" t="s">
        <v>46</v>
      </c>
      <c r="J175" s="40"/>
      <c r="K175" s="39" t="s">
        <v>92</v>
      </c>
      <c r="L175" s="156"/>
      <c r="M175" s="156"/>
      <c r="N175" s="156"/>
      <c r="O175" s="156"/>
      <c r="P175" s="156"/>
      <c r="Q175" s="156"/>
      <c r="R175" s="156"/>
      <c r="S175" s="156"/>
      <c r="T175" s="157"/>
      <c r="U175" s="157"/>
    </row>
    <row r="176" spans="1:24" ht="13.5" customHeight="1">
      <c r="A176" s="38" t="s">
        <v>93</v>
      </c>
      <c r="B176" s="158" t="s">
        <v>94</v>
      </c>
      <c r="C176" s="158"/>
      <c r="D176" s="158"/>
      <c r="E176" s="158"/>
      <c r="F176" s="158"/>
      <c r="G176" s="158"/>
      <c r="H176" s="158"/>
      <c r="I176" s="158"/>
      <c r="J176" s="158"/>
      <c r="K176" s="158"/>
      <c r="L176" s="158"/>
      <c r="M176" s="158"/>
      <c r="N176" s="158"/>
      <c r="O176" s="158"/>
      <c r="P176" s="158"/>
      <c r="Q176" s="158"/>
      <c r="R176" s="158"/>
      <c r="S176" s="158"/>
      <c r="T176" s="159" t="s">
        <v>95</v>
      </c>
      <c r="U176" s="160">
        <f>IF(T174=2,J174,IF(J174&gt;S178,0,J174))</f>
        <v>0</v>
      </c>
      <c r="V176" s="161" t="s">
        <v>96</v>
      </c>
    </row>
    <row r="177" spans="1:24" ht="27.75" customHeight="1">
      <c r="A177" s="42" t="str">
        <f>IF($V180=0," ",VLOOKUP($V180,単価データ!$A$1:$AH$10714,3,FALSE))</f>
        <v xml:space="preserve"> </v>
      </c>
      <c r="B177" s="43" t="s">
        <v>97</v>
      </c>
      <c r="C177" s="43" t="s">
        <v>98</v>
      </c>
      <c r="D177" s="43" t="s">
        <v>99</v>
      </c>
      <c r="E177" s="43" t="s">
        <v>100</v>
      </c>
      <c r="F177" s="43" t="s">
        <v>101</v>
      </c>
      <c r="G177" s="43" t="s">
        <v>102</v>
      </c>
      <c r="H177" s="43" t="s">
        <v>103</v>
      </c>
      <c r="I177" s="43" t="s">
        <v>104</v>
      </c>
      <c r="J177" s="43" t="s">
        <v>105</v>
      </c>
      <c r="K177" s="43" t="s">
        <v>106</v>
      </c>
      <c r="L177" s="43" t="s">
        <v>107</v>
      </c>
      <c r="M177" s="43" t="s">
        <v>108</v>
      </c>
      <c r="N177" s="43" t="s">
        <v>97</v>
      </c>
      <c r="O177" s="43" t="s">
        <v>98</v>
      </c>
      <c r="P177" s="43" t="s">
        <v>99</v>
      </c>
      <c r="Q177" s="43" t="s">
        <v>100</v>
      </c>
      <c r="R177" s="43" t="s">
        <v>101</v>
      </c>
      <c r="S177" s="44" t="s">
        <v>109</v>
      </c>
      <c r="T177" s="159"/>
      <c r="U177" s="160"/>
      <c r="V177" s="161"/>
    </row>
    <row r="178" spans="1:24" ht="28.5" customHeight="1">
      <c r="A178" s="45" t="s">
        <v>124</v>
      </c>
      <c r="B178" s="40"/>
      <c r="C178" s="40"/>
      <c r="D178" s="40"/>
      <c r="E178" s="40"/>
      <c r="F178" s="40"/>
      <c r="G178" s="40"/>
      <c r="H178" s="40"/>
      <c r="I178" s="40"/>
      <c r="J178" s="40"/>
      <c r="K178" s="40"/>
      <c r="L178" s="40"/>
      <c r="M178" s="40"/>
      <c r="N178" s="40"/>
      <c r="O178" s="40"/>
      <c r="P178" s="40"/>
      <c r="Q178" s="40"/>
      <c r="R178" s="40"/>
      <c r="S178" s="46">
        <f>SUM(B178:R178)</f>
        <v>0</v>
      </c>
      <c r="T178" s="162" t="s">
        <v>111</v>
      </c>
      <c r="U178" s="162"/>
      <c r="V178" s="47"/>
    </row>
    <row r="179" spans="1:24" ht="24" customHeight="1">
      <c r="A179" s="45" t="s">
        <v>125</v>
      </c>
      <c r="B179" s="40"/>
      <c r="C179" s="40"/>
      <c r="D179" s="40"/>
      <c r="E179" s="40"/>
      <c r="F179" s="40"/>
      <c r="G179" s="40"/>
      <c r="H179" s="40"/>
      <c r="I179" s="40"/>
      <c r="J179" s="40"/>
      <c r="K179" s="40"/>
      <c r="L179" s="40"/>
      <c r="M179" s="40"/>
      <c r="N179" s="40"/>
      <c r="O179" s="40"/>
      <c r="P179" s="40"/>
      <c r="Q179" s="40"/>
      <c r="R179" s="40"/>
      <c r="S179" s="46"/>
      <c r="T179" s="163">
        <f>U176*J175</f>
        <v>0</v>
      </c>
      <c r="U179" s="163"/>
      <c r="V179" s="48"/>
    </row>
    <row r="180" spans="1:24" ht="24" customHeight="1">
      <c r="A180" s="45" t="s">
        <v>126</v>
      </c>
      <c r="B180" s="40"/>
      <c r="C180" s="40"/>
      <c r="D180" s="40"/>
      <c r="E180" s="40"/>
      <c r="F180" s="40"/>
      <c r="G180" s="40"/>
      <c r="H180" s="40"/>
      <c r="I180" s="40"/>
      <c r="J180" s="40"/>
      <c r="K180" s="40"/>
      <c r="L180" s="40"/>
      <c r="M180" s="40"/>
      <c r="N180" s="40"/>
      <c r="O180" s="40"/>
      <c r="P180" s="40"/>
      <c r="Q180" s="40"/>
      <c r="R180" s="40"/>
      <c r="S180" s="49" t="str">
        <f>IF(T174=1,"　",IF(V180=0,0,IF(LEN(ROUND(SUM($B180:$R180)/COUNTIF($B180:$R180,"&gt;0"),0))&lt;4,ROUND(SUM($B180:$R180)/COUNTIF($B180:$R180,"&gt;0"),0),ROUND(SUM($B180:$R180)/COUNTIF($B180:$R180,"&gt;0"),-(LEN(ROUND(SUM($B180:$R180)/COUNTIF($B180:$R180,"&gt;0"),0))-3)))))</f>
        <v>　</v>
      </c>
      <c r="T180" s="164" t="s">
        <v>114</v>
      </c>
      <c r="U180" s="164"/>
      <c r="V180" s="50"/>
      <c r="X180" s="51"/>
    </row>
    <row r="181" spans="1:24" ht="25.5">
      <c r="A181" s="45" t="s">
        <v>115</v>
      </c>
      <c r="B181" s="46">
        <f t="shared" ref="B181:R181" si="30">B178*B179</f>
        <v>0</v>
      </c>
      <c r="C181" s="46">
        <f t="shared" si="30"/>
        <v>0</v>
      </c>
      <c r="D181" s="46">
        <f t="shared" si="30"/>
        <v>0</v>
      </c>
      <c r="E181" s="46">
        <f t="shared" si="30"/>
        <v>0</v>
      </c>
      <c r="F181" s="46">
        <f t="shared" si="30"/>
        <v>0</v>
      </c>
      <c r="G181" s="46">
        <f t="shared" si="30"/>
        <v>0</v>
      </c>
      <c r="H181" s="46">
        <f t="shared" si="30"/>
        <v>0</v>
      </c>
      <c r="I181" s="46">
        <f t="shared" si="30"/>
        <v>0</v>
      </c>
      <c r="J181" s="46">
        <f t="shared" si="30"/>
        <v>0</v>
      </c>
      <c r="K181" s="46">
        <f t="shared" si="30"/>
        <v>0</v>
      </c>
      <c r="L181" s="46">
        <f t="shared" si="30"/>
        <v>0</v>
      </c>
      <c r="M181" s="46">
        <f t="shared" si="30"/>
        <v>0</v>
      </c>
      <c r="N181" s="46">
        <f t="shared" si="30"/>
        <v>0</v>
      </c>
      <c r="O181" s="46">
        <f t="shared" si="30"/>
        <v>0</v>
      </c>
      <c r="P181" s="46">
        <f t="shared" si="30"/>
        <v>0</v>
      </c>
      <c r="Q181" s="46">
        <f t="shared" si="30"/>
        <v>0</v>
      </c>
      <c r="R181" s="46">
        <f t="shared" si="30"/>
        <v>0</v>
      </c>
      <c r="S181" s="46">
        <f>SUM(B181:R181)</f>
        <v>0</v>
      </c>
      <c r="T181" s="164">
        <f>IF(U176=0,0,IF(J174=S178,S181,ROUNDDOWN((J174/S178)*S181,0)))</f>
        <v>0</v>
      </c>
      <c r="U181" s="164"/>
      <c r="V181" s="47"/>
    </row>
    <row r="182" spans="1:24" ht="25.5">
      <c r="A182" s="52" t="s">
        <v>116</v>
      </c>
      <c r="B182" s="53">
        <f t="shared" ref="B182:R182" si="31">IF($T174=2,0,B178*B180)</f>
        <v>0</v>
      </c>
      <c r="C182" s="53">
        <f t="shared" si="31"/>
        <v>0</v>
      </c>
      <c r="D182" s="53">
        <f t="shared" si="31"/>
        <v>0</v>
      </c>
      <c r="E182" s="53">
        <f t="shared" si="31"/>
        <v>0</v>
      </c>
      <c r="F182" s="53">
        <f t="shared" si="31"/>
        <v>0</v>
      </c>
      <c r="G182" s="53">
        <f t="shared" si="31"/>
        <v>0</v>
      </c>
      <c r="H182" s="53">
        <f t="shared" si="31"/>
        <v>0</v>
      </c>
      <c r="I182" s="53">
        <f t="shared" si="31"/>
        <v>0</v>
      </c>
      <c r="J182" s="53">
        <f t="shared" si="31"/>
        <v>0</v>
      </c>
      <c r="K182" s="53">
        <f t="shared" si="31"/>
        <v>0</v>
      </c>
      <c r="L182" s="53">
        <f t="shared" si="31"/>
        <v>0</v>
      </c>
      <c r="M182" s="53">
        <f t="shared" si="31"/>
        <v>0</v>
      </c>
      <c r="N182" s="53">
        <f t="shared" si="31"/>
        <v>0</v>
      </c>
      <c r="O182" s="53">
        <f t="shared" si="31"/>
        <v>0</v>
      </c>
      <c r="P182" s="53">
        <f t="shared" si="31"/>
        <v>0</v>
      </c>
      <c r="Q182" s="53">
        <f t="shared" si="31"/>
        <v>0</v>
      </c>
      <c r="R182" s="53">
        <f t="shared" si="31"/>
        <v>0</v>
      </c>
      <c r="S182" s="53">
        <f>IF($T174=2,0,SUM(B182:R182))</f>
        <v>0</v>
      </c>
      <c r="T182" s="162" t="str">
        <f>IF(T174=1,"スライド単価p'×対象数量","平均単価×対象数量")</f>
        <v>スライド単価p'×対象数量</v>
      </c>
      <c r="U182" s="162"/>
      <c r="V182" s="47"/>
    </row>
    <row r="183" spans="1:24" ht="26.25" customHeight="1">
      <c r="A183" s="54" t="s">
        <v>117</v>
      </c>
      <c r="B183" s="165" t="str">
        <f>IF(T174=1,"ｐ’＝Σ（搬入数量×実勢価格）÷搬入数量＝","  ")</f>
        <v>ｐ’＝Σ（搬入数量×実勢価格）÷搬入数量＝</v>
      </c>
      <c r="C183" s="165"/>
      <c r="D183" s="165"/>
      <c r="E183" s="165"/>
      <c r="F183" s="165"/>
      <c r="G183" s="165"/>
      <c r="H183" s="165"/>
      <c r="I183" s="55">
        <f>IF(T174=1,S182,"  ")</f>
        <v>0</v>
      </c>
      <c r="J183" s="56" t="str">
        <f>IF(T174=1,"÷","  ")</f>
        <v>÷</v>
      </c>
      <c r="K183" s="55">
        <f>IF(T174=1,S178,"  ")</f>
        <v>0</v>
      </c>
      <c r="L183" s="56" t="str">
        <f>IF(T174=1,"＝","  ")</f>
        <v>＝</v>
      </c>
      <c r="M183" s="55"/>
      <c r="N183" s="56"/>
      <c r="O183" s="57">
        <f>IF(T174=2,"  ",IF(K183=0,0,I183/K183))</f>
        <v>0</v>
      </c>
      <c r="P183" s="57"/>
      <c r="Q183" s="58"/>
      <c r="R183" s="59" t="s">
        <v>61</v>
      </c>
      <c r="S183" s="60">
        <f>IF(T174=2,"  ",IF(LEN(ROUND(O183,0))&lt;4,ROUND(O183,0),ROUND(O183,-(LEN(ROUND(O183,0))-3))))</f>
        <v>0</v>
      </c>
      <c r="T183" s="164">
        <f>IF(T174=1,U176*S183,S180*U176)</f>
        <v>0</v>
      </c>
      <c r="U183" s="164"/>
      <c r="V183" s="47"/>
    </row>
    <row r="185" spans="1:24" ht="13.5" customHeight="1">
      <c r="A185" s="38" t="s">
        <v>141</v>
      </c>
      <c r="B185" s="155" t="s">
        <v>123</v>
      </c>
      <c r="C185" s="155"/>
      <c r="D185" s="155"/>
      <c r="E185" s="155"/>
      <c r="F185" s="155"/>
      <c r="G185" s="155"/>
      <c r="H185" s="155"/>
      <c r="I185" s="39" t="s">
        <v>46</v>
      </c>
      <c r="J185" s="40"/>
      <c r="K185" s="39" t="str">
        <f>IF($V191=0," ",VLOOKUP($V191,単価データ!$A$1:$AH$10714,4,FALSE))</f>
        <v xml:space="preserve"> </v>
      </c>
      <c r="L185" s="156" t="s">
        <v>90</v>
      </c>
      <c r="M185" s="156"/>
      <c r="N185" s="156"/>
      <c r="O185" s="156"/>
      <c r="P185" s="156"/>
      <c r="Q185" s="156"/>
      <c r="R185" s="156"/>
      <c r="S185" s="156"/>
      <c r="T185" s="157">
        <v>1</v>
      </c>
      <c r="U185" s="157"/>
    </row>
    <row r="186" spans="1:24">
      <c r="A186" s="39" t="str">
        <f>IF($V191=0," ",VLOOKUP($V191,単価データ!$A$1:$AH$10714,2,FALSE))</f>
        <v xml:space="preserve"> </v>
      </c>
      <c r="B186" s="155" t="s">
        <v>91</v>
      </c>
      <c r="C186" s="155"/>
      <c r="D186" s="155"/>
      <c r="E186" s="155"/>
      <c r="F186" s="155"/>
      <c r="G186" s="155"/>
      <c r="H186" s="155"/>
      <c r="I186" s="39" t="s">
        <v>46</v>
      </c>
      <c r="J186" s="40"/>
      <c r="K186" s="39" t="s">
        <v>92</v>
      </c>
      <c r="L186" s="156"/>
      <c r="M186" s="156"/>
      <c r="N186" s="156"/>
      <c r="O186" s="156"/>
      <c r="P186" s="156"/>
      <c r="Q186" s="156"/>
      <c r="R186" s="156"/>
      <c r="S186" s="156"/>
      <c r="T186" s="157"/>
      <c r="U186" s="157"/>
    </row>
    <row r="187" spans="1:24" ht="13.5" customHeight="1">
      <c r="A187" s="38" t="s">
        <v>93</v>
      </c>
      <c r="B187" s="158" t="s">
        <v>94</v>
      </c>
      <c r="C187" s="158"/>
      <c r="D187" s="158"/>
      <c r="E187" s="158"/>
      <c r="F187" s="158"/>
      <c r="G187" s="158"/>
      <c r="H187" s="158"/>
      <c r="I187" s="158"/>
      <c r="J187" s="158"/>
      <c r="K187" s="158"/>
      <c r="L187" s="158"/>
      <c r="M187" s="158"/>
      <c r="N187" s="158"/>
      <c r="O187" s="158"/>
      <c r="P187" s="158"/>
      <c r="Q187" s="158"/>
      <c r="R187" s="158"/>
      <c r="S187" s="158"/>
      <c r="T187" s="159" t="s">
        <v>95</v>
      </c>
      <c r="U187" s="160">
        <f>IF(T185=2,J185,IF(J185&gt;S189,0,J185))</f>
        <v>0</v>
      </c>
      <c r="V187" s="161" t="s">
        <v>96</v>
      </c>
    </row>
    <row r="188" spans="1:24" ht="27.75" customHeight="1">
      <c r="A188" s="42" t="str">
        <f>IF($V191=0," ",VLOOKUP($V191,単価データ!$A$1:$AH$10714,3,FALSE))</f>
        <v xml:space="preserve"> </v>
      </c>
      <c r="B188" s="43" t="s">
        <v>97</v>
      </c>
      <c r="C188" s="43" t="s">
        <v>98</v>
      </c>
      <c r="D188" s="43" t="s">
        <v>99</v>
      </c>
      <c r="E188" s="43" t="s">
        <v>100</v>
      </c>
      <c r="F188" s="43" t="s">
        <v>101</v>
      </c>
      <c r="G188" s="43" t="s">
        <v>102</v>
      </c>
      <c r="H188" s="43" t="s">
        <v>103</v>
      </c>
      <c r="I188" s="43" t="s">
        <v>104</v>
      </c>
      <c r="J188" s="43" t="s">
        <v>105</v>
      </c>
      <c r="K188" s="43" t="s">
        <v>106</v>
      </c>
      <c r="L188" s="43" t="s">
        <v>107</v>
      </c>
      <c r="M188" s="43" t="s">
        <v>108</v>
      </c>
      <c r="N188" s="43" t="s">
        <v>97</v>
      </c>
      <c r="O188" s="43" t="s">
        <v>98</v>
      </c>
      <c r="P188" s="43" t="s">
        <v>99</v>
      </c>
      <c r="Q188" s="43" t="s">
        <v>100</v>
      </c>
      <c r="R188" s="43" t="s">
        <v>101</v>
      </c>
      <c r="S188" s="44" t="s">
        <v>109</v>
      </c>
      <c r="T188" s="159"/>
      <c r="U188" s="160"/>
      <c r="V188" s="161"/>
    </row>
    <row r="189" spans="1:24" ht="28.5" customHeight="1">
      <c r="A189" s="45" t="s">
        <v>124</v>
      </c>
      <c r="B189" s="40"/>
      <c r="C189" s="40"/>
      <c r="D189" s="40"/>
      <c r="E189" s="40"/>
      <c r="F189" s="40"/>
      <c r="G189" s="40"/>
      <c r="H189" s="40"/>
      <c r="I189" s="40"/>
      <c r="J189" s="40"/>
      <c r="K189" s="40"/>
      <c r="L189" s="40"/>
      <c r="M189" s="40"/>
      <c r="N189" s="40"/>
      <c r="O189" s="40"/>
      <c r="P189" s="40"/>
      <c r="Q189" s="40"/>
      <c r="R189" s="40"/>
      <c r="S189" s="46">
        <f>SUM(B189:R189)</f>
        <v>0</v>
      </c>
      <c r="T189" s="162" t="s">
        <v>111</v>
      </c>
      <c r="U189" s="162"/>
      <c r="V189" s="47"/>
    </row>
    <row r="190" spans="1:24" ht="24" customHeight="1">
      <c r="A190" s="45" t="s">
        <v>125</v>
      </c>
      <c r="B190" s="40"/>
      <c r="C190" s="40"/>
      <c r="D190" s="40"/>
      <c r="E190" s="40"/>
      <c r="F190" s="40"/>
      <c r="G190" s="40"/>
      <c r="H190" s="40"/>
      <c r="I190" s="40"/>
      <c r="J190" s="40"/>
      <c r="K190" s="40"/>
      <c r="L190" s="40"/>
      <c r="M190" s="40"/>
      <c r="N190" s="40"/>
      <c r="O190" s="40"/>
      <c r="P190" s="40"/>
      <c r="Q190" s="40"/>
      <c r="R190" s="40"/>
      <c r="S190" s="46"/>
      <c r="T190" s="163">
        <f>U187*J186</f>
        <v>0</v>
      </c>
      <c r="U190" s="163"/>
      <c r="V190" s="48"/>
    </row>
    <row r="191" spans="1:24" ht="24" customHeight="1">
      <c r="A191" s="45" t="s">
        <v>126</v>
      </c>
      <c r="B191" s="40"/>
      <c r="C191" s="40"/>
      <c r="D191" s="40"/>
      <c r="E191" s="40"/>
      <c r="F191" s="40"/>
      <c r="G191" s="40"/>
      <c r="H191" s="40"/>
      <c r="I191" s="40"/>
      <c r="J191" s="40"/>
      <c r="K191" s="40"/>
      <c r="L191" s="40"/>
      <c r="M191" s="40"/>
      <c r="N191" s="40"/>
      <c r="O191" s="40"/>
      <c r="P191" s="40"/>
      <c r="Q191" s="40"/>
      <c r="R191" s="40"/>
      <c r="S191" s="49" t="str">
        <f>IF(T185=1,"　",IF(V191=0,0,IF(LEN(ROUND(SUM($B191:$R191)/COUNTIF($B191:$R191,"&gt;0"),0))&lt;4,ROUND(SUM($B191:$R191)/COUNTIF($B191:$R191,"&gt;0"),0),ROUND(SUM($B191:$R191)/COUNTIF($B191:$R191,"&gt;0"),-(LEN(ROUND(SUM($B191:$R191)/COUNTIF($B191:$R191,"&gt;0"),0))-3)))))</f>
        <v>　</v>
      </c>
      <c r="T191" s="164" t="s">
        <v>114</v>
      </c>
      <c r="U191" s="164"/>
      <c r="V191" s="50"/>
      <c r="X191" s="51"/>
    </row>
    <row r="192" spans="1:24" ht="25.5">
      <c r="A192" s="45" t="s">
        <v>115</v>
      </c>
      <c r="B192" s="46">
        <f t="shared" ref="B192:R192" si="32">B189*B190</f>
        <v>0</v>
      </c>
      <c r="C192" s="46">
        <f t="shared" si="32"/>
        <v>0</v>
      </c>
      <c r="D192" s="46">
        <f t="shared" si="32"/>
        <v>0</v>
      </c>
      <c r="E192" s="46">
        <f t="shared" si="32"/>
        <v>0</v>
      </c>
      <c r="F192" s="46">
        <f t="shared" si="32"/>
        <v>0</v>
      </c>
      <c r="G192" s="46">
        <f t="shared" si="32"/>
        <v>0</v>
      </c>
      <c r="H192" s="46">
        <f t="shared" si="32"/>
        <v>0</v>
      </c>
      <c r="I192" s="46">
        <f t="shared" si="32"/>
        <v>0</v>
      </c>
      <c r="J192" s="46">
        <f t="shared" si="32"/>
        <v>0</v>
      </c>
      <c r="K192" s="46">
        <f t="shared" si="32"/>
        <v>0</v>
      </c>
      <c r="L192" s="46">
        <f t="shared" si="32"/>
        <v>0</v>
      </c>
      <c r="M192" s="46">
        <f t="shared" si="32"/>
        <v>0</v>
      </c>
      <c r="N192" s="46">
        <f t="shared" si="32"/>
        <v>0</v>
      </c>
      <c r="O192" s="46">
        <f t="shared" si="32"/>
        <v>0</v>
      </c>
      <c r="P192" s="46">
        <f t="shared" si="32"/>
        <v>0</v>
      </c>
      <c r="Q192" s="46">
        <f t="shared" si="32"/>
        <v>0</v>
      </c>
      <c r="R192" s="46">
        <f t="shared" si="32"/>
        <v>0</v>
      </c>
      <c r="S192" s="46">
        <f>SUM(B192:R192)</f>
        <v>0</v>
      </c>
      <c r="T192" s="164">
        <f>IF(U187=0,0,IF(J185=S189,S192,ROUNDDOWN((J185/S189)*S192,0)))</f>
        <v>0</v>
      </c>
      <c r="U192" s="164"/>
      <c r="V192" s="47"/>
    </row>
    <row r="193" spans="1:24" ht="25.5">
      <c r="A193" s="52" t="s">
        <v>116</v>
      </c>
      <c r="B193" s="53">
        <f t="shared" ref="B193:R193" si="33">IF($T185=2,0,B189*B191)</f>
        <v>0</v>
      </c>
      <c r="C193" s="53">
        <f t="shared" si="33"/>
        <v>0</v>
      </c>
      <c r="D193" s="53">
        <f t="shared" si="33"/>
        <v>0</v>
      </c>
      <c r="E193" s="53">
        <f t="shared" si="33"/>
        <v>0</v>
      </c>
      <c r="F193" s="53">
        <f t="shared" si="33"/>
        <v>0</v>
      </c>
      <c r="G193" s="53">
        <f t="shared" si="33"/>
        <v>0</v>
      </c>
      <c r="H193" s="53">
        <f t="shared" si="33"/>
        <v>0</v>
      </c>
      <c r="I193" s="53">
        <f t="shared" si="33"/>
        <v>0</v>
      </c>
      <c r="J193" s="53">
        <f t="shared" si="33"/>
        <v>0</v>
      </c>
      <c r="K193" s="53">
        <f t="shared" si="33"/>
        <v>0</v>
      </c>
      <c r="L193" s="53">
        <f t="shared" si="33"/>
        <v>0</v>
      </c>
      <c r="M193" s="53">
        <f t="shared" si="33"/>
        <v>0</v>
      </c>
      <c r="N193" s="53">
        <f t="shared" si="33"/>
        <v>0</v>
      </c>
      <c r="O193" s="53">
        <f t="shared" si="33"/>
        <v>0</v>
      </c>
      <c r="P193" s="53">
        <f t="shared" si="33"/>
        <v>0</v>
      </c>
      <c r="Q193" s="53">
        <f t="shared" si="33"/>
        <v>0</v>
      </c>
      <c r="R193" s="53">
        <f t="shared" si="33"/>
        <v>0</v>
      </c>
      <c r="S193" s="53">
        <f>IF($T185=2,0,SUM(B193:R193))</f>
        <v>0</v>
      </c>
      <c r="T193" s="162" t="str">
        <f>IF(T185=1,"スライド単価p'×対象数量","平均単価×対象数量")</f>
        <v>スライド単価p'×対象数量</v>
      </c>
      <c r="U193" s="162"/>
      <c r="V193" s="47"/>
    </row>
    <row r="194" spans="1:24" ht="26.25" customHeight="1">
      <c r="A194" s="54" t="s">
        <v>117</v>
      </c>
      <c r="B194" s="165" t="str">
        <f>IF(T185=1,"ｐ’＝Σ（搬入数量×実勢価格）÷搬入数量＝","  ")</f>
        <v>ｐ’＝Σ（搬入数量×実勢価格）÷搬入数量＝</v>
      </c>
      <c r="C194" s="165"/>
      <c r="D194" s="165"/>
      <c r="E194" s="165"/>
      <c r="F194" s="165"/>
      <c r="G194" s="165"/>
      <c r="H194" s="165"/>
      <c r="I194" s="55">
        <f>IF(T185=1,S193,"  ")</f>
        <v>0</v>
      </c>
      <c r="J194" s="56" t="str">
        <f>IF(T185=1,"÷","  ")</f>
        <v>÷</v>
      </c>
      <c r="K194" s="55">
        <f>IF(T185=1,S189,"  ")</f>
        <v>0</v>
      </c>
      <c r="L194" s="56" t="str">
        <f>IF(T185=1,"＝","  ")</f>
        <v>＝</v>
      </c>
      <c r="M194" s="55"/>
      <c r="N194" s="56"/>
      <c r="O194" s="57">
        <f>IF(T185=2,"  ",IF(K194=0,0,I194/K194))</f>
        <v>0</v>
      </c>
      <c r="P194" s="57"/>
      <c r="Q194" s="58"/>
      <c r="R194" s="59" t="s">
        <v>61</v>
      </c>
      <c r="S194" s="60">
        <f>IF(T185=2,"  ",IF(LEN(ROUND(O194,0))&lt;4,ROUND(O194,0),ROUND(O194,-(LEN(ROUND(O194,0))-3))))</f>
        <v>0</v>
      </c>
      <c r="T194" s="164">
        <f>IF(T185=1,U187*S194,S191*U187)</f>
        <v>0</v>
      </c>
      <c r="U194" s="164"/>
      <c r="V194" s="47"/>
    </row>
    <row r="196" spans="1:24" ht="13.5" customHeight="1">
      <c r="A196" s="38" t="s">
        <v>142</v>
      </c>
      <c r="B196" s="155" t="s">
        <v>123</v>
      </c>
      <c r="C196" s="155"/>
      <c r="D196" s="155"/>
      <c r="E196" s="155"/>
      <c r="F196" s="155"/>
      <c r="G196" s="155"/>
      <c r="H196" s="155"/>
      <c r="I196" s="39" t="s">
        <v>46</v>
      </c>
      <c r="J196" s="40"/>
      <c r="K196" s="39" t="str">
        <f>IF($V202=0," ",VLOOKUP($V202,単価データ!$A$1:$AH$10714,4,FALSE))</f>
        <v xml:space="preserve"> </v>
      </c>
      <c r="L196" s="156" t="s">
        <v>90</v>
      </c>
      <c r="M196" s="156"/>
      <c r="N196" s="156"/>
      <c r="O196" s="156"/>
      <c r="P196" s="156"/>
      <c r="Q196" s="156"/>
      <c r="R196" s="156"/>
      <c r="S196" s="156"/>
      <c r="T196" s="157">
        <v>1</v>
      </c>
      <c r="U196" s="157"/>
    </row>
    <row r="197" spans="1:24">
      <c r="A197" s="39" t="str">
        <f>IF($V202=0," ",VLOOKUP($V202,単価データ!$A$1:$AH$10714,2,FALSE))</f>
        <v xml:space="preserve"> </v>
      </c>
      <c r="B197" s="155" t="s">
        <v>91</v>
      </c>
      <c r="C197" s="155"/>
      <c r="D197" s="155"/>
      <c r="E197" s="155"/>
      <c r="F197" s="155"/>
      <c r="G197" s="155"/>
      <c r="H197" s="155"/>
      <c r="I197" s="39" t="s">
        <v>46</v>
      </c>
      <c r="J197" s="40"/>
      <c r="K197" s="39" t="s">
        <v>92</v>
      </c>
      <c r="L197" s="156"/>
      <c r="M197" s="156"/>
      <c r="N197" s="156"/>
      <c r="O197" s="156"/>
      <c r="P197" s="156"/>
      <c r="Q197" s="156"/>
      <c r="R197" s="156"/>
      <c r="S197" s="156"/>
      <c r="T197" s="157"/>
      <c r="U197" s="157"/>
    </row>
    <row r="198" spans="1:24" ht="13.5" customHeight="1">
      <c r="A198" s="38" t="s">
        <v>93</v>
      </c>
      <c r="B198" s="158" t="s">
        <v>94</v>
      </c>
      <c r="C198" s="158"/>
      <c r="D198" s="158"/>
      <c r="E198" s="158"/>
      <c r="F198" s="158"/>
      <c r="G198" s="158"/>
      <c r="H198" s="158"/>
      <c r="I198" s="158"/>
      <c r="J198" s="158"/>
      <c r="K198" s="158"/>
      <c r="L198" s="158"/>
      <c r="M198" s="158"/>
      <c r="N198" s="158"/>
      <c r="O198" s="158"/>
      <c r="P198" s="158"/>
      <c r="Q198" s="158"/>
      <c r="R198" s="158"/>
      <c r="S198" s="158"/>
      <c r="T198" s="159" t="s">
        <v>95</v>
      </c>
      <c r="U198" s="160">
        <f>IF(T196=2,J196,IF(J196&gt;S200,0,J196))</f>
        <v>0</v>
      </c>
      <c r="V198" s="161" t="s">
        <v>96</v>
      </c>
    </row>
    <row r="199" spans="1:24" ht="27.75" customHeight="1">
      <c r="A199" s="42" t="str">
        <f>IF($V202=0," ",VLOOKUP($V202,単価データ!$A$1:$AH$10714,3,FALSE))</f>
        <v xml:space="preserve"> </v>
      </c>
      <c r="B199" s="43" t="s">
        <v>97</v>
      </c>
      <c r="C199" s="43" t="s">
        <v>98</v>
      </c>
      <c r="D199" s="43" t="s">
        <v>99</v>
      </c>
      <c r="E199" s="43" t="s">
        <v>100</v>
      </c>
      <c r="F199" s="43" t="s">
        <v>101</v>
      </c>
      <c r="G199" s="43" t="s">
        <v>102</v>
      </c>
      <c r="H199" s="43" t="s">
        <v>103</v>
      </c>
      <c r="I199" s="43" t="s">
        <v>104</v>
      </c>
      <c r="J199" s="43" t="s">
        <v>105</v>
      </c>
      <c r="K199" s="43" t="s">
        <v>106</v>
      </c>
      <c r="L199" s="43" t="s">
        <v>107</v>
      </c>
      <c r="M199" s="43" t="s">
        <v>108</v>
      </c>
      <c r="N199" s="43" t="s">
        <v>97</v>
      </c>
      <c r="O199" s="43" t="s">
        <v>98</v>
      </c>
      <c r="P199" s="43" t="s">
        <v>99</v>
      </c>
      <c r="Q199" s="43" t="s">
        <v>100</v>
      </c>
      <c r="R199" s="43" t="s">
        <v>101</v>
      </c>
      <c r="S199" s="44" t="s">
        <v>109</v>
      </c>
      <c r="T199" s="159"/>
      <c r="U199" s="160"/>
      <c r="V199" s="161"/>
    </row>
    <row r="200" spans="1:24" ht="28.5" customHeight="1">
      <c r="A200" s="45" t="s">
        <v>124</v>
      </c>
      <c r="B200" s="40"/>
      <c r="C200" s="40"/>
      <c r="D200" s="40"/>
      <c r="E200" s="40"/>
      <c r="F200" s="40"/>
      <c r="G200" s="40"/>
      <c r="H200" s="40"/>
      <c r="I200" s="40"/>
      <c r="J200" s="40"/>
      <c r="K200" s="40"/>
      <c r="L200" s="40"/>
      <c r="M200" s="40"/>
      <c r="N200" s="40"/>
      <c r="O200" s="40"/>
      <c r="P200" s="40"/>
      <c r="Q200" s="40"/>
      <c r="R200" s="40"/>
      <c r="S200" s="46">
        <f>SUM(B200:R200)</f>
        <v>0</v>
      </c>
      <c r="T200" s="162" t="s">
        <v>111</v>
      </c>
      <c r="U200" s="162"/>
      <c r="V200" s="47"/>
    </row>
    <row r="201" spans="1:24" ht="24" customHeight="1">
      <c r="A201" s="45" t="s">
        <v>125</v>
      </c>
      <c r="B201" s="40"/>
      <c r="C201" s="40"/>
      <c r="D201" s="40"/>
      <c r="E201" s="40"/>
      <c r="F201" s="40"/>
      <c r="G201" s="40"/>
      <c r="H201" s="40"/>
      <c r="I201" s="40"/>
      <c r="J201" s="40"/>
      <c r="K201" s="40"/>
      <c r="L201" s="40"/>
      <c r="M201" s="40"/>
      <c r="N201" s="40"/>
      <c r="O201" s="40"/>
      <c r="P201" s="40"/>
      <c r="Q201" s="40"/>
      <c r="R201" s="40"/>
      <c r="S201" s="46"/>
      <c r="T201" s="163">
        <f>U198*J197</f>
        <v>0</v>
      </c>
      <c r="U201" s="163"/>
      <c r="V201" s="48"/>
    </row>
    <row r="202" spans="1:24" ht="24" customHeight="1">
      <c r="A202" s="45" t="s">
        <v>126</v>
      </c>
      <c r="B202" s="40"/>
      <c r="C202" s="40"/>
      <c r="D202" s="40"/>
      <c r="E202" s="40"/>
      <c r="F202" s="40"/>
      <c r="G202" s="40"/>
      <c r="H202" s="40"/>
      <c r="I202" s="40"/>
      <c r="J202" s="40"/>
      <c r="K202" s="40"/>
      <c r="L202" s="40"/>
      <c r="M202" s="40"/>
      <c r="N202" s="40"/>
      <c r="O202" s="40"/>
      <c r="P202" s="40"/>
      <c r="Q202" s="40"/>
      <c r="R202" s="40"/>
      <c r="S202" s="49" t="str">
        <f>IF(T196=1,"　",IF(V202=0,0,IF(LEN(ROUND(SUM($B202:$R202)/COUNTIF($B202:$R202,"&gt;0"),0))&lt;4,ROUND(SUM($B202:$R202)/COUNTIF($B202:$R202,"&gt;0"),0),ROUND(SUM($B202:$R202)/COUNTIF($B202:$R202,"&gt;0"),-(LEN(ROUND(SUM($B202:$R202)/COUNTIF($B202:$R202,"&gt;0"),0))-3)))))</f>
        <v>　</v>
      </c>
      <c r="T202" s="164" t="s">
        <v>114</v>
      </c>
      <c r="U202" s="164"/>
      <c r="V202" s="50"/>
      <c r="X202" s="51"/>
    </row>
    <row r="203" spans="1:24" ht="25.5">
      <c r="A203" s="45" t="s">
        <v>115</v>
      </c>
      <c r="B203" s="46">
        <f t="shared" ref="B203:R203" si="34">B200*B201</f>
        <v>0</v>
      </c>
      <c r="C203" s="46">
        <f t="shared" si="34"/>
        <v>0</v>
      </c>
      <c r="D203" s="46">
        <f t="shared" si="34"/>
        <v>0</v>
      </c>
      <c r="E203" s="46">
        <f t="shared" si="34"/>
        <v>0</v>
      </c>
      <c r="F203" s="46">
        <f t="shared" si="34"/>
        <v>0</v>
      </c>
      <c r="G203" s="46">
        <f t="shared" si="34"/>
        <v>0</v>
      </c>
      <c r="H203" s="46">
        <f t="shared" si="34"/>
        <v>0</v>
      </c>
      <c r="I203" s="46">
        <f t="shared" si="34"/>
        <v>0</v>
      </c>
      <c r="J203" s="46">
        <f t="shared" si="34"/>
        <v>0</v>
      </c>
      <c r="K203" s="46">
        <f t="shared" si="34"/>
        <v>0</v>
      </c>
      <c r="L203" s="46">
        <f t="shared" si="34"/>
        <v>0</v>
      </c>
      <c r="M203" s="46">
        <f t="shared" si="34"/>
        <v>0</v>
      </c>
      <c r="N203" s="46">
        <f t="shared" si="34"/>
        <v>0</v>
      </c>
      <c r="O203" s="46">
        <f t="shared" si="34"/>
        <v>0</v>
      </c>
      <c r="P203" s="46">
        <f t="shared" si="34"/>
        <v>0</v>
      </c>
      <c r="Q203" s="46">
        <f t="shared" si="34"/>
        <v>0</v>
      </c>
      <c r="R203" s="46">
        <f t="shared" si="34"/>
        <v>0</v>
      </c>
      <c r="S203" s="46">
        <f>SUM(B203:R203)</f>
        <v>0</v>
      </c>
      <c r="T203" s="164">
        <f>IF(U198=0,0,IF(J196=S200,S203,ROUNDDOWN((J196/S200)*S203,0)))</f>
        <v>0</v>
      </c>
      <c r="U203" s="164"/>
      <c r="V203" s="47"/>
    </row>
    <row r="204" spans="1:24" ht="25.5">
      <c r="A204" s="52" t="s">
        <v>116</v>
      </c>
      <c r="B204" s="53">
        <f t="shared" ref="B204:R204" si="35">IF($T196=2,0,B200*B202)</f>
        <v>0</v>
      </c>
      <c r="C204" s="53">
        <f t="shared" si="35"/>
        <v>0</v>
      </c>
      <c r="D204" s="53">
        <f t="shared" si="35"/>
        <v>0</v>
      </c>
      <c r="E204" s="53">
        <f t="shared" si="35"/>
        <v>0</v>
      </c>
      <c r="F204" s="53">
        <f t="shared" si="35"/>
        <v>0</v>
      </c>
      <c r="G204" s="53">
        <f t="shared" si="35"/>
        <v>0</v>
      </c>
      <c r="H204" s="53">
        <f t="shared" si="35"/>
        <v>0</v>
      </c>
      <c r="I204" s="53">
        <f t="shared" si="35"/>
        <v>0</v>
      </c>
      <c r="J204" s="53">
        <f t="shared" si="35"/>
        <v>0</v>
      </c>
      <c r="K204" s="53">
        <f t="shared" si="35"/>
        <v>0</v>
      </c>
      <c r="L204" s="53">
        <f t="shared" si="35"/>
        <v>0</v>
      </c>
      <c r="M204" s="53">
        <f t="shared" si="35"/>
        <v>0</v>
      </c>
      <c r="N204" s="53">
        <f t="shared" si="35"/>
        <v>0</v>
      </c>
      <c r="O204" s="53">
        <f t="shared" si="35"/>
        <v>0</v>
      </c>
      <c r="P204" s="53">
        <f t="shared" si="35"/>
        <v>0</v>
      </c>
      <c r="Q204" s="53">
        <f t="shared" si="35"/>
        <v>0</v>
      </c>
      <c r="R204" s="53">
        <f t="shared" si="35"/>
        <v>0</v>
      </c>
      <c r="S204" s="53">
        <f>IF($T196=2,0,SUM(B204:R204))</f>
        <v>0</v>
      </c>
      <c r="T204" s="162" t="str">
        <f>IF(T196=1,"スライド単価p'×対象数量","平均単価×対象数量")</f>
        <v>スライド単価p'×対象数量</v>
      </c>
      <c r="U204" s="162"/>
      <c r="V204" s="47"/>
    </row>
    <row r="205" spans="1:24" ht="26.25" customHeight="1">
      <c r="A205" s="54" t="s">
        <v>117</v>
      </c>
      <c r="B205" s="165" t="str">
        <f>IF(T196=1,"ｐ’＝Σ（搬入数量×実勢価格）÷搬入数量＝","  ")</f>
        <v>ｐ’＝Σ（搬入数量×実勢価格）÷搬入数量＝</v>
      </c>
      <c r="C205" s="165"/>
      <c r="D205" s="165"/>
      <c r="E205" s="165"/>
      <c r="F205" s="165"/>
      <c r="G205" s="165"/>
      <c r="H205" s="165"/>
      <c r="I205" s="55">
        <f>IF(T196=1,S204,"  ")</f>
        <v>0</v>
      </c>
      <c r="J205" s="56" t="str">
        <f>IF(T196=1,"÷","  ")</f>
        <v>÷</v>
      </c>
      <c r="K205" s="55">
        <f>IF(T196=1,S200,"  ")</f>
        <v>0</v>
      </c>
      <c r="L205" s="56" t="str">
        <f>IF(T196=1,"＝","  ")</f>
        <v>＝</v>
      </c>
      <c r="M205" s="55"/>
      <c r="N205" s="56"/>
      <c r="O205" s="57">
        <f>IF(T196=2,"  ",IF(K205=0,0,I205/K205))</f>
        <v>0</v>
      </c>
      <c r="P205" s="57"/>
      <c r="Q205" s="58"/>
      <c r="R205" s="59" t="s">
        <v>61</v>
      </c>
      <c r="S205" s="60">
        <f>IF(T196=2,"  ",IF(LEN(ROUND(O205,0))&lt;4,ROUND(O205,0),ROUND(O205,-(LEN(ROUND(O205,0))-3))))</f>
        <v>0</v>
      </c>
      <c r="T205" s="164">
        <f>IF(T196=1,U198*S205,S202*U198)</f>
        <v>0</v>
      </c>
      <c r="U205" s="164"/>
      <c r="V205" s="47"/>
    </row>
    <row r="207" spans="1:24" ht="13.5" customHeight="1">
      <c r="A207" s="38" t="s">
        <v>143</v>
      </c>
      <c r="B207" s="155" t="s">
        <v>123</v>
      </c>
      <c r="C207" s="155"/>
      <c r="D207" s="155"/>
      <c r="E207" s="155"/>
      <c r="F207" s="155"/>
      <c r="G207" s="155"/>
      <c r="H207" s="155"/>
      <c r="I207" s="39" t="s">
        <v>46</v>
      </c>
      <c r="J207" s="40"/>
      <c r="K207" s="39" t="str">
        <f>IF($V213=0," ",VLOOKUP($V213,単価データ!$A$1:$AH$10714,4,FALSE))</f>
        <v xml:space="preserve"> </v>
      </c>
      <c r="L207" s="156" t="s">
        <v>90</v>
      </c>
      <c r="M207" s="156"/>
      <c r="N207" s="156"/>
      <c r="O207" s="156"/>
      <c r="P207" s="156"/>
      <c r="Q207" s="156"/>
      <c r="R207" s="156"/>
      <c r="S207" s="156"/>
      <c r="T207" s="157">
        <v>1</v>
      </c>
      <c r="U207" s="157"/>
    </row>
    <row r="208" spans="1:24">
      <c r="A208" s="39" t="str">
        <f>IF($V213=0," ",VLOOKUP($V213,単価データ!$A$1:$AH$10714,2,FALSE))</f>
        <v xml:space="preserve"> </v>
      </c>
      <c r="B208" s="155" t="s">
        <v>91</v>
      </c>
      <c r="C208" s="155"/>
      <c r="D208" s="155"/>
      <c r="E208" s="155"/>
      <c r="F208" s="155"/>
      <c r="G208" s="155"/>
      <c r="H208" s="155"/>
      <c r="I208" s="39" t="s">
        <v>46</v>
      </c>
      <c r="J208" s="40"/>
      <c r="K208" s="39" t="s">
        <v>92</v>
      </c>
      <c r="L208" s="156"/>
      <c r="M208" s="156"/>
      <c r="N208" s="156"/>
      <c r="O208" s="156"/>
      <c r="P208" s="156"/>
      <c r="Q208" s="156"/>
      <c r="R208" s="156"/>
      <c r="S208" s="156"/>
      <c r="T208" s="157"/>
      <c r="U208" s="157"/>
    </row>
    <row r="209" spans="1:24" ht="13.5" customHeight="1">
      <c r="A209" s="38" t="s">
        <v>93</v>
      </c>
      <c r="B209" s="158" t="s">
        <v>94</v>
      </c>
      <c r="C209" s="158"/>
      <c r="D209" s="158"/>
      <c r="E209" s="158"/>
      <c r="F209" s="158"/>
      <c r="G209" s="158"/>
      <c r="H209" s="158"/>
      <c r="I209" s="158"/>
      <c r="J209" s="158"/>
      <c r="K209" s="158"/>
      <c r="L209" s="158"/>
      <c r="M209" s="158"/>
      <c r="N209" s="158"/>
      <c r="O209" s="158"/>
      <c r="P209" s="158"/>
      <c r="Q209" s="158"/>
      <c r="R209" s="158"/>
      <c r="S209" s="158"/>
      <c r="T209" s="159" t="s">
        <v>95</v>
      </c>
      <c r="U209" s="160">
        <f>IF(T207=2,J207,IF(J207&gt;S211,0,J207))</f>
        <v>0</v>
      </c>
      <c r="V209" s="161" t="s">
        <v>96</v>
      </c>
    </row>
    <row r="210" spans="1:24" ht="27.75" customHeight="1">
      <c r="A210" s="42" t="str">
        <f>IF($V213=0," ",VLOOKUP($V213,単価データ!$A$1:$AH$10714,3,FALSE))</f>
        <v xml:space="preserve"> </v>
      </c>
      <c r="B210" s="43" t="s">
        <v>97</v>
      </c>
      <c r="C210" s="43" t="s">
        <v>98</v>
      </c>
      <c r="D210" s="43" t="s">
        <v>99</v>
      </c>
      <c r="E210" s="43" t="s">
        <v>100</v>
      </c>
      <c r="F210" s="43" t="s">
        <v>101</v>
      </c>
      <c r="G210" s="43" t="s">
        <v>102</v>
      </c>
      <c r="H210" s="43" t="s">
        <v>103</v>
      </c>
      <c r="I210" s="43" t="s">
        <v>104</v>
      </c>
      <c r="J210" s="43" t="s">
        <v>105</v>
      </c>
      <c r="K210" s="43" t="s">
        <v>106</v>
      </c>
      <c r="L210" s="43" t="s">
        <v>107</v>
      </c>
      <c r="M210" s="43" t="s">
        <v>108</v>
      </c>
      <c r="N210" s="43" t="s">
        <v>97</v>
      </c>
      <c r="O210" s="43" t="s">
        <v>98</v>
      </c>
      <c r="P210" s="43" t="s">
        <v>99</v>
      </c>
      <c r="Q210" s="43" t="s">
        <v>100</v>
      </c>
      <c r="R210" s="43" t="s">
        <v>101</v>
      </c>
      <c r="S210" s="44" t="s">
        <v>109</v>
      </c>
      <c r="T210" s="159"/>
      <c r="U210" s="160"/>
      <c r="V210" s="161"/>
    </row>
    <row r="211" spans="1:24" ht="28.5" customHeight="1">
      <c r="A211" s="45" t="s">
        <v>124</v>
      </c>
      <c r="B211" s="40"/>
      <c r="C211" s="40"/>
      <c r="D211" s="40"/>
      <c r="E211" s="40"/>
      <c r="F211" s="40"/>
      <c r="G211" s="40"/>
      <c r="H211" s="40"/>
      <c r="I211" s="40"/>
      <c r="J211" s="40"/>
      <c r="K211" s="40"/>
      <c r="L211" s="40"/>
      <c r="M211" s="40"/>
      <c r="N211" s="40"/>
      <c r="O211" s="40"/>
      <c r="P211" s="40"/>
      <c r="Q211" s="40"/>
      <c r="R211" s="40"/>
      <c r="S211" s="46">
        <f>SUM(B211:R211)</f>
        <v>0</v>
      </c>
      <c r="T211" s="162" t="s">
        <v>111</v>
      </c>
      <c r="U211" s="162"/>
      <c r="V211" s="47"/>
    </row>
    <row r="212" spans="1:24" ht="24" customHeight="1">
      <c r="A212" s="45" t="s">
        <v>125</v>
      </c>
      <c r="B212" s="40"/>
      <c r="C212" s="40"/>
      <c r="D212" s="40"/>
      <c r="E212" s="40"/>
      <c r="F212" s="40"/>
      <c r="G212" s="40"/>
      <c r="H212" s="40"/>
      <c r="I212" s="40"/>
      <c r="J212" s="40"/>
      <c r="K212" s="40"/>
      <c r="L212" s="40"/>
      <c r="M212" s="40"/>
      <c r="N212" s="40"/>
      <c r="O212" s="40"/>
      <c r="P212" s="40"/>
      <c r="Q212" s="40"/>
      <c r="R212" s="40"/>
      <c r="S212" s="46"/>
      <c r="T212" s="163">
        <f>U209*J208</f>
        <v>0</v>
      </c>
      <c r="U212" s="163"/>
      <c r="V212" s="48"/>
    </row>
    <row r="213" spans="1:24" ht="24" customHeight="1">
      <c r="A213" s="45" t="s">
        <v>126</v>
      </c>
      <c r="B213" s="40"/>
      <c r="C213" s="40"/>
      <c r="D213" s="40"/>
      <c r="E213" s="40"/>
      <c r="F213" s="40"/>
      <c r="G213" s="40"/>
      <c r="H213" s="40"/>
      <c r="I213" s="40"/>
      <c r="J213" s="40"/>
      <c r="K213" s="40"/>
      <c r="L213" s="40"/>
      <c r="M213" s="40"/>
      <c r="N213" s="40"/>
      <c r="O213" s="40"/>
      <c r="P213" s="40"/>
      <c r="Q213" s="40"/>
      <c r="R213" s="40"/>
      <c r="S213" s="49" t="str">
        <f>IF(T207=1,"　",IF(V213=0,0,IF(LEN(ROUND(SUM($B213:$R213)/COUNTIF($B213:$R213,"&gt;0"),0))&lt;4,ROUND(SUM($B213:$R213)/COUNTIF($B213:$R213,"&gt;0"),0),ROUND(SUM($B213:$R213)/COUNTIF($B213:$R213,"&gt;0"),-(LEN(ROUND(SUM($B213:$R213)/COUNTIF($B213:$R213,"&gt;0"),0))-3)))))</f>
        <v>　</v>
      </c>
      <c r="T213" s="164" t="s">
        <v>114</v>
      </c>
      <c r="U213" s="164"/>
      <c r="V213" s="50"/>
      <c r="X213" s="51"/>
    </row>
    <row r="214" spans="1:24" ht="25.5">
      <c r="A214" s="45" t="s">
        <v>115</v>
      </c>
      <c r="B214" s="46">
        <f t="shared" ref="B214:R214" si="36">B211*B212</f>
        <v>0</v>
      </c>
      <c r="C214" s="46">
        <f t="shared" si="36"/>
        <v>0</v>
      </c>
      <c r="D214" s="46">
        <f t="shared" si="36"/>
        <v>0</v>
      </c>
      <c r="E214" s="46">
        <f t="shared" si="36"/>
        <v>0</v>
      </c>
      <c r="F214" s="46">
        <f t="shared" si="36"/>
        <v>0</v>
      </c>
      <c r="G214" s="46">
        <f t="shared" si="36"/>
        <v>0</v>
      </c>
      <c r="H214" s="46">
        <f t="shared" si="36"/>
        <v>0</v>
      </c>
      <c r="I214" s="46">
        <f t="shared" si="36"/>
        <v>0</v>
      </c>
      <c r="J214" s="46">
        <f t="shared" si="36"/>
        <v>0</v>
      </c>
      <c r="K214" s="46">
        <f t="shared" si="36"/>
        <v>0</v>
      </c>
      <c r="L214" s="46">
        <f t="shared" si="36"/>
        <v>0</v>
      </c>
      <c r="M214" s="46">
        <f t="shared" si="36"/>
        <v>0</v>
      </c>
      <c r="N214" s="46">
        <f t="shared" si="36"/>
        <v>0</v>
      </c>
      <c r="O214" s="46">
        <f t="shared" si="36"/>
        <v>0</v>
      </c>
      <c r="P214" s="46">
        <f t="shared" si="36"/>
        <v>0</v>
      </c>
      <c r="Q214" s="46">
        <f t="shared" si="36"/>
        <v>0</v>
      </c>
      <c r="R214" s="46">
        <f t="shared" si="36"/>
        <v>0</v>
      </c>
      <c r="S214" s="46">
        <f>SUM(B214:R214)</f>
        <v>0</v>
      </c>
      <c r="T214" s="164">
        <f>IF(U209=0,0,IF(J207=S211,S214,ROUNDDOWN((J207/S211)*S214,0)))</f>
        <v>0</v>
      </c>
      <c r="U214" s="164"/>
      <c r="V214" s="47"/>
    </row>
    <row r="215" spans="1:24" ht="25.5">
      <c r="A215" s="52" t="s">
        <v>116</v>
      </c>
      <c r="B215" s="53">
        <f t="shared" ref="B215:R215" si="37">IF($T207=2,0,B211*B213)</f>
        <v>0</v>
      </c>
      <c r="C215" s="53">
        <f t="shared" si="37"/>
        <v>0</v>
      </c>
      <c r="D215" s="53">
        <f t="shared" si="37"/>
        <v>0</v>
      </c>
      <c r="E215" s="53">
        <f t="shared" si="37"/>
        <v>0</v>
      </c>
      <c r="F215" s="53">
        <f t="shared" si="37"/>
        <v>0</v>
      </c>
      <c r="G215" s="53">
        <f t="shared" si="37"/>
        <v>0</v>
      </c>
      <c r="H215" s="53">
        <f t="shared" si="37"/>
        <v>0</v>
      </c>
      <c r="I215" s="53">
        <f t="shared" si="37"/>
        <v>0</v>
      </c>
      <c r="J215" s="53">
        <f t="shared" si="37"/>
        <v>0</v>
      </c>
      <c r="K215" s="53">
        <f t="shared" si="37"/>
        <v>0</v>
      </c>
      <c r="L215" s="53">
        <f t="shared" si="37"/>
        <v>0</v>
      </c>
      <c r="M215" s="53">
        <f t="shared" si="37"/>
        <v>0</v>
      </c>
      <c r="N215" s="53">
        <f t="shared" si="37"/>
        <v>0</v>
      </c>
      <c r="O215" s="53">
        <f t="shared" si="37"/>
        <v>0</v>
      </c>
      <c r="P215" s="53">
        <f t="shared" si="37"/>
        <v>0</v>
      </c>
      <c r="Q215" s="53">
        <f t="shared" si="37"/>
        <v>0</v>
      </c>
      <c r="R215" s="53">
        <f t="shared" si="37"/>
        <v>0</v>
      </c>
      <c r="S215" s="53">
        <f>IF($T207=2,0,SUM(B215:R215))</f>
        <v>0</v>
      </c>
      <c r="T215" s="162" t="str">
        <f>IF(T207=1,"スライド単価p'×対象数量","平均単価×対象数量")</f>
        <v>スライド単価p'×対象数量</v>
      </c>
      <c r="U215" s="162"/>
      <c r="V215" s="47"/>
    </row>
    <row r="216" spans="1:24" ht="26.25" customHeight="1">
      <c r="A216" s="54" t="s">
        <v>117</v>
      </c>
      <c r="B216" s="165" t="str">
        <f>IF(T207=1,"ｐ’＝Σ（搬入数量×実勢価格）÷搬入数量＝","  ")</f>
        <v>ｐ’＝Σ（搬入数量×実勢価格）÷搬入数量＝</v>
      </c>
      <c r="C216" s="165"/>
      <c r="D216" s="165"/>
      <c r="E216" s="165"/>
      <c r="F216" s="165"/>
      <c r="G216" s="165"/>
      <c r="H216" s="165"/>
      <c r="I216" s="55">
        <f>IF(T207=1,S215,"  ")</f>
        <v>0</v>
      </c>
      <c r="J216" s="56" t="str">
        <f>IF(T207=1,"÷","  ")</f>
        <v>÷</v>
      </c>
      <c r="K216" s="55">
        <f>IF(T207=1,S211,"  ")</f>
        <v>0</v>
      </c>
      <c r="L216" s="56" t="str">
        <f>IF(T207=1,"＝","  ")</f>
        <v>＝</v>
      </c>
      <c r="M216" s="55"/>
      <c r="N216" s="56"/>
      <c r="O216" s="57">
        <f>IF(T207=2,"  ",IF(K216=0,0,I216/K216))</f>
        <v>0</v>
      </c>
      <c r="P216" s="57"/>
      <c r="Q216" s="58"/>
      <c r="R216" s="59" t="s">
        <v>61</v>
      </c>
      <c r="S216" s="60">
        <f>IF(T207=2,"  ",IF(LEN(ROUND(O216,0))&lt;4,ROUND(O216,0),ROUND(O216,-(LEN(ROUND(O216,0))-3))))</f>
        <v>0</v>
      </c>
      <c r="T216" s="164">
        <f>IF(T207=1,U209*S216,S213*U209)</f>
        <v>0</v>
      </c>
      <c r="U216" s="164"/>
      <c r="V216" s="47"/>
    </row>
    <row r="218" spans="1:24" ht="13.5" customHeight="1">
      <c r="A218" s="38" t="s">
        <v>144</v>
      </c>
      <c r="B218" s="155" t="s">
        <v>123</v>
      </c>
      <c r="C218" s="155"/>
      <c r="D218" s="155"/>
      <c r="E218" s="155"/>
      <c r="F218" s="155"/>
      <c r="G218" s="155"/>
      <c r="H218" s="155"/>
      <c r="I218" s="39" t="s">
        <v>46</v>
      </c>
      <c r="J218" s="40"/>
      <c r="K218" s="39" t="str">
        <f>IF($V224=0," ",VLOOKUP($V224,単価データ!$A$1:$AH$10714,4,FALSE))</f>
        <v xml:space="preserve"> </v>
      </c>
      <c r="L218" s="156" t="s">
        <v>90</v>
      </c>
      <c r="M218" s="156"/>
      <c r="N218" s="156"/>
      <c r="O218" s="156"/>
      <c r="P218" s="156"/>
      <c r="Q218" s="156"/>
      <c r="R218" s="156"/>
      <c r="S218" s="156"/>
      <c r="T218" s="157">
        <v>1</v>
      </c>
      <c r="U218" s="157"/>
    </row>
    <row r="219" spans="1:24">
      <c r="A219" s="39" t="str">
        <f>IF($V224=0," ",VLOOKUP($V224,単価データ!$A$1:$AH$10714,2,FALSE))</f>
        <v xml:space="preserve"> </v>
      </c>
      <c r="B219" s="155" t="s">
        <v>91</v>
      </c>
      <c r="C219" s="155"/>
      <c r="D219" s="155"/>
      <c r="E219" s="155"/>
      <c r="F219" s="155"/>
      <c r="G219" s="155"/>
      <c r="H219" s="155"/>
      <c r="I219" s="39" t="s">
        <v>46</v>
      </c>
      <c r="J219" s="40"/>
      <c r="K219" s="39" t="s">
        <v>92</v>
      </c>
      <c r="L219" s="156"/>
      <c r="M219" s="156"/>
      <c r="N219" s="156"/>
      <c r="O219" s="156"/>
      <c r="P219" s="156"/>
      <c r="Q219" s="156"/>
      <c r="R219" s="156"/>
      <c r="S219" s="156"/>
      <c r="T219" s="157"/>
      <c r="U219" s="157"/>
    </row>
    <row r="220" spans="1:24" ht="13.5" customHeight="1">
      <c r="A220" s="38" t="s">
        <v>93</v>
      </c>
      <c r="B220" s="158" t="s">
        <v>94</v>
      </c>
      <c r="C220" s="158"/>
      <c r="D220" s="158"/>
      <c r="E220" s="158"/>
      <c r="F220" s="158"/>
      <c r="G220" s="158"/>
      <c r="H220" s="158"/>
      <c r="I220" s="158"/>
      <c r="J220" s="158"/>
      <c r="K220" s="158"/>
      <c r="L220" s="158"/>
      <c r="M220" s="158"/>
      <c r="N220" s="158"/>
      <c r="O220" s="158"/>
      <c r="P220" s="158"/>
      <c r="Q220" s="158"/>
      <c r="R220" s="158"/>
      <c r="S220" s="158"/>
      <c r="T220" s="159" t="s">
        <v>95</v>
      </c>
      <c r="U220" s="160">
        <f>IF(T218=2,J218,IF(J218&gt;S222,0,J218))</f>
        <v>0</v>
      </c>
      <c r="V220" s="161" t="s">
        <v>96</v>
      </c>
    </row>
    <row r="221" spans="1:24" ht="27.75" customHeight="1">
      <c r="A221" s="42" t="str">
        <f>IF($V224=0," ",VLOOKUP($V224,単価データ!$A$1:$AH$10714,3,FALSE))</f>
        <v xml:space="preserve"> </v>
      </c>
      <c r="B221" s="43" t="s">
        <v>97</v>
      </c>
      <c r="C221" s="43" t="s">
        <v>98</v>
      </c>
      <c r="D221" s="43" t="s">
        <v>99</v>
      </c>
      <c r="E221" s="43" t="s">
        <v>100</v>
      </c>
      <c r="F221" s="43" t="s">
        <v>101</v>
      </c>
      <c r="G221" s="43" t="s">
        <v>102</v>
      </c>
      <c r="H221" s="43" t="s">
        <v>103</v>
      </c>
      <c r="I221" s="43" t="s">
        <v>104</v>
      </c>
      <c r="J221" s="43" t="s">
        <v>105</v>
      </c>
      <c r="K221" s="43" t="s">
        <v>106</v>
      </c>
      <c r="L221" s="43" t="s">
        <v>107</v>
      </c>
      <c r="M221" s="43" t="s">
        <v>108</v>
      </c>
      <c r="N221" s="43" t="s">
        <v>97</v>
      </c>
      <c r="O221" s="43" t="s">
        <v>98</v>
      </c>
      <c r="P221" s="43" t="s">
        <v>99</v>
      </c>
      <c r="Q221" s="43" t="s">
        <v>100</v>
      </c>
      <c r="R221" s="43" t="s">
        <v>101</v>
      </c>
      <c r="S221" s="44" t="s">
        <v>109</v>
      </c>
      <c r="T221" s="159"/>
      <c r="U221" s="160"/>
      <c r="V221" s="161"/>
    </row>
    <row r="222" spans="1:24" ht="28.5" customHeight="1">
      <c r="A222" s="45" t="s">
        <v>124</v>
      </c>
      <c r="B222" s="40"/>
      <c r="C222" s="40"/>
      <c r="D222" s="40"/>
      <c r="E222" s="40"/>
      <c r="F222" s="40"/>
      <c r="G222" s="40"/>
      <c r="H222" s="40"/>
      <c r="I222" s="40"/>
      <c r="J222" s="40"/>
      <c r="K222" s="40"/>
      <c r="L222" s="40"/>
      <c r="M222" s="40"/>
      <c r="N222" s="40"/>
      <c r="O222" s="40"/>
      <c r="P222" s="40"/>
      <c r="Q222" s="40"/>
      <c r="R222" s="40"/>
      <c r="S222" s="46">
        <f>SUM(B222:R222)</f>
        <v>0</v>
      </c>
      <c r="T222" s="162" t="s">
        <v>111</v>
      </c>
      <c r="U222" s="162"/>
      <c r="V222" s="47"/>
    </row>
    <row r="223" spans="1:24" ht="24" customHeight="1">
      <c r="A223" s="45" t="s">
        <v>125</v>
      </c>
      <c r="B223" s="40"/>
      <c r="C223" s="40"/>
      <c r="D223" s="40"/>
      <c r="E223" s="40"/>
      <c r="F223" s="40"/>
      <c r="G223" s="40"/>
      <c r="H223" s="40"/>
      <c r="I223" s="40"/>
      <c r="J223" s="40"/>
      <c r="K223" s="40"/>
      <c r="L223" s="40"/>
      <c r="M223" s="40"/>
      <c r="N223" s="40"/>
      <c r="O223" s="40"/>
      <c r="P223" s="40"/>
      <c r="Q223" s="40"/>
      <c r="R223" s="40"/>
      <c r="S223" s="46"/>
      <c r="T223" s="163">
        <f>U220*J219</f>
        <v>0</v>
      </c>
      <c r="U223" s="163"/>
      <c r="V223" s="48"/>
    </row>
    <row r="224" spans="1:24" ht="24" customHeight="1">
      <c r="A224" s="45" t="s">
        <v>126</v>
      </c>
      <c r="B224" s="40"/>
      <c r="C224" s="40"/>
      <c r="D224" s="40"/>
      <c r="E224" s="40"/>
      <c r="F224" s="40"/>
      <c r="G224" s="40"/>
      <c r="H224" s="40"/>
      <c r="I224" s="40"/>
      <c r="J224" s="40"/>
      <c r="K224" s="40"/>
      <c r="L224" s="40"/>
      <c r="M224" s="40"/>
      <c r="N224" s="40"/>
      <c r="O224" s="40"/>
      <c r="P224" s="40"/>
      <c r="Q224" s="40"/>
      <c r="R224" s="40"/>
      <c r="S224" s="49" t="str">
        <f>IF(T218=1,"　",IF(V224=0,0,IF(LEN(ROUND(SUM($B224:$R224)/COUNTIF($B224:$R224,"&gt;0"),0))&lt;4,ROUND(SUM($B224:$R224)/COUNTIF($B224:$R224,"&gt;0"),0),ROUND(SUM($B224:$R224)/COUNTIF($B224:$R224,"&gt;0"),-(LEN(ROUND(SUM($B224:$R224)/COUNTIF($B224:$R224,"&gt;0"),0))-3)))))</f>
        <v>　</v>
      </c>
      <c r="T224" s="164" t="s">
        <v>114</v>
      </c>
      <c r="U224" s="164"/>
      <c r="V224" s="50"/>
      <c r="X224" s="51"/>
    </row>
    <row r="225" spans="1:24" ht="25.5">
      <c r="A225" s="45" t="s">
        <v>115</v>
      </c>
      <c r="B225" s="46">
        <f t="shared" ref="B225:R225" si="38">B222*B223</f>
        <v>0</v>
      </c>
      <c r="C225" s="46">
        <f t="shared" si="38"/>
        <v>0</v>
      </c>
      <c r="D225" s="46">
        <f t="shared" si="38"/>
        <v>0</v>
      </c>
      <c r="E225" s="46">
        <f t="shared" si="38"/>
        <v>0</v>
      </c>
      <c r="F225" s="46">
        <f t="shared" si="38"/>
        <v>0</v>
      </c>
      <c r="G225" s="46">
        <f t="shared" si="38"/>
        <v>0</v>
      </c>
      <c r="H225" s="46">
        <f t="shared" si="38"/>
        <v>0</v>
      </c>
      <c r="I225" s="46">
        <f t="shared" si="38"/>
        <v>0</v>
      </c>
      <c r="J225" s="46">
        <f t="shared" si="38"/>
        <v>0</v>
      </c>
      <c r="K225" s="46">
        <f t="shared" si="38"/>
        <v>0</v>
      </c>
      <c r="L225" s="46">
        <f t="shared" si="38"/>
        <v>0</v>
      </c>
      <c r="M225" s="46">
        <f t="shared" si="38"/>
        <v>0</v>
      </c>
      <c r="N225" s="46">
        <f t="shared" si="38"/>
        <v>0</v>
      </c>
      <c r="O225" s="46">
        <f t="shared" si="38"/>
        <v>0</v>
      </c>
      <c r="P225" s="46">
        <f t="shared" si="38"/>
        <v>0</v>
      </c>
      <c r="Q225" s="46">
        <f t="shared" si="38"/>
        <v>0</v>
      </c>
      <c r="R225" s="46">
        <f t="shared" si="38"/>
        <v>0</v>
      </c>
      <c r="S225" s="46">
        <f>SUM(B225:R225)</f>
        <v>0</v>
      </c>
      <c r="T225" s="164">
        <f>IF(U220=0,0,IF(J218=S222,S225,ROUNDDOWN((J218/S222)*S225,0)))</f>
        <v>0</v>
      </c>
      <c r="U225" s="164"/>
      <c r="V225" s="47"/>
    </row>
    <row r="226" spans="1:24" ht="25.5">
      <c r="A226" s="52" t="s">
        <v>116</v>
      </c>
      <c r="B226" s="53">
        <f t="shared" ref="B226:R226" si="39">IF($T218=2,0,B222*B224)</f>
        <v>0</v>
      </c>
      <c r="C226" s="53">
        <f t="shared" si="39"/>
        <v>0</v>
      </c>
      <c r="D226" s="53">
        <f t="shared" si="39"/>
        <v>0</v>
      </c>
      <c r="E226" s="53">
        <f t="shared" si="39"/>
        <v>0</v>
      </c>
      <c r="F226" s="53">
        <f t="shared" si="39"/>
        <v>0</v>
      </c>
      <c r="G226" s="53">
        <f t="shared" si="39"/>
        <v>0</v>
      </c>
      <c r="H226" s="53">
        <f t="shared" si="39"/>
        <v>0</v>
      </c>
      <c r="I226" s="53">
        <f t="shared" si="39"/>
        <v>0</v>
      </c>
      <c r="J226" s="53">
        <f t="shared" si="39"/>
        <v>0</v>
      </c>
      <c r="K226" s="53">
        <f t="shared" si="39"/>
        <v>0</v>
      </c>
      <c r="L226" s="53">
        <f t="shared" si="39"/>
        <v>0</v>
      </c>
      <c r="M226" s="53">
        <f t="shared" si="39"/>
        <v>0</v>
      </c>
      <c r="N226" s="53">
        <f t="shared" si="39"/>
        <v>0</v>
      </c>
      <c r="O226" s="53">
        <f t="shared" si="39"/>
        <v>0</v>
      </c>
      <c r="P226" s="53">
        <f t="shared" si="39"/>
        <v>0</v>
      </c>
      <c r="Q226" s="53">
        <f t="shared" si="39"/>
        <v>0</v>
      </c>
      <c r="R226" s="53">
        <f t="shared" si="39"/>
        <v>0</v>
      </c>
      <c r="S226" s="53">
        <f>IF($T218=2,0,SUM(B226:R226))</f>
        <v>0</v>
      </c>
      <c r="T226" s="162" t="str">
        <f>IF(T218=1,"スライド単価p'×対象数量","平均単価×対象数量")</f>
        <v>スライド単価p'×対象数量</v>
      </c>
      <c r="U226" s="162"/>
      <c r="V226" s="47"/>
    </row>
    <row r="227" spans="1:24" ht="26.25" customHeight="1">
      <c r="A227" s="54" t="s">
        <v>117</v>
      </c>
      <c r="B227" s="165" t="str">
        <f>IF(T218=1,"ｐ’＝Σ（搬入数量×実勢価格）÷搬入数量＝","  ")</f>
        <v>ｐ’＝Σ（搬入数量×実勢価格）÷搬入数量＝</v>
      </c>
      <c r="C227" s="165"/>
      <c r="D227" s="165"/>
      <c r="E227" s="165"/>
      <c r="F227" s="165"/>
      <c r="G227" s="165"/>
      <c r="H227" s="165"/>
      <c r="I227" s="55">
        <f>IF(T218=1,S226,"  ")</f>
        <v>0</v>
      </c>
      <c r="J227" s="56" t="str">
        <f>IF(T218=1,"÷","  ")</f>
        <v>÷</v>
      </c>
      <c r="K227" s="55">
        <f>IF(T218=1,S222,"  ")</f>
        <v>0</v>
      </c>
      <c r="L227" s="56" t="str">
        <f>IF(T218=1,"＝","  ")</f>
        <v>＝</v>
      </c>
      <c r="M227" s="55"/>
      <c r="N227" s="56"/>
      <c r="O227" s="57">
        <f>IF(T218=2,"  ",IF(K227=0,0,I227/K227))</f>
        <v>0</v>
      </c>
      <c r="P227" s="57"/>
      <c r="Q227" s="58"/>
      <c r="R227" s="59" t="s">
        <v>61</v>
      </c>
      <c r="S227" s="60">
        <f>IF(T218=2,"  ",IF(LEN(ROUND(O227,0))&lt;4,ROUND(O227,0),ROUND(O227,-(LEN(ROUND(O227,0))-3))))</f>
        <v>0</v>
      </c>
      <c r="T227" s="164">
        <f>IF(T218=1,U220*S227,S224*U220)</f>
        <v>0</v>
      </c>
      <c r="U227" s="164"/>
      <c r="V227" s="47"/>
    </row>
    <row r="229" spans="1:24" ht="13.5" customHeight="1">
      <c r="A229" s="38" t="s">
        <v>145</v>
      </c>
      <c r="B229" s="155" t="s">
        <v>123</v>
      </c>
      <c r="C229" s="155"/>
      <c r="D229" s="155"/>
      <c r="E229" s="155"/>
      <c r="F229" s="155"/>
      <c r="G229" s="155"/>
      <c r="H229" s="155"/>
      <c r="I229" s="39" t="s">
        <v>46</v>
      </c>
      <c r="J229" s="40"/>
      <c r="K229" s="39" t="str">
        <f>IF($V235=0," ",VLOOKUP($V235,単価データ!$A$1:$AH$10714,4,FALSE))</f>
        <v xml:space="preserve"> </v>
      </c>
      <c r="L229" s="156" t="s">
        <v>90</v>
      </c>
      <c r="M229" s="156"/>
      <c r="N229" s="156"/>
      <c r="O229" s="156"/>
      <c r="P229" s="156"/>
      <c r="Q229" s="156"/>
      <c r="R229" s="156"/>
      <c r="S229" s="156"/>
      <c r="T229" s="157">
        <v>1</v>
      </c>
      <c r="U229" s="157"/>
    </row>
    <row r="230" spans="1:24">
      <c r="A230" s="39" t="str">
        <f>IF($V235=0," ",VLOOKUP($V235,単価データ!$A$1:$AH$10714,2,FALSE))</f>
        <v xml:space="preserve"> </v>
      </c>
      <c r="B230" s="155" t="s">
        <v>91</v>
      </c>
      <c r="C230" s="155"/>
      <c r="D230" s="155"/>
      <c r="E230" s="155"/>
      <c r="F230" s="155"/>
      <c r="G230" s="155"/>
      <c r="H230" s="155"/>
      <c r="I230" s="39" t="s">
        <v>46</v>
      </c>
      <c r="J230" s="40"/>
      <c r="K230" s="39" t="s">
        <v>92</v>
      </c>
      <c r="L230" s="156"/>
      <c r="M230" s="156"/>
      <c r="N230" s="156"/>
      <c r="O230" s="156"/>
      <c r="P230" s="156"/>
      <c r="Q230" s="156"/>
      <c r="R230" s="156"/>
      <c r="S230" s="156"/>
      <c r="T230" s="157"/>
      <c r="U230" s="157"/>
    </row>
    <row r="231" spans="1:24" ht="13.5" customHeight="1">
      <c r="A231" s="38" t="s">
        <v>93</v>
      </c>
      <c r="B231" s="158" t="s">
        <v>94</v>
      </c>
      <c r="C231" s="158"/>
      <c r="D231" s="158"/>
      <c r="E231" s="158"/>
      <c r="F231" s="158"/>
      <c r="G231" s="158"/>
      <c r="H231" s="158"/>
      <c r="I231" s="158"/>
      <c r="J231" s="158"/>
      <c r="K231" s="158"/>
      <c r="L231" s="158"/>
      <c r="M231" s="158"/>
      <c r="N231" s="158"/>
      <c r="O231" s="158"/>
      <c r="P231" s="158"/>
      <c r="Q231" s="158"/>
      <c r="R231" s="158"/>
      <c r="S231" s="158"/>
      <c r="T231" s="159" t="s">
        <v>95</v>
      </c>
      <c r="U231" s="160">
        <f>IF(T229=2,J229,IF(J229&gt;S233,0,J229))</f>
        <v>0</v>
      </c>
      <c r="V231" s="161" t="s">
        <v>96</v>
      </c>
    </row>
    <row r="232" spans="1:24" ht="27.75" customHeight="1">
      <c r="A232" s="42" t="str">
        <f>IF($V235=0," ",VLOOKUP($V235,単価データ!$A$1:$AH$10714,3,FALSE))</f>
        <v xml:space="preserve"> </v>
      </c>
      <c r="B232" s="43" t="s">
        <v>97</v>
      </c>
      <c r="C232" s="43" t="s">
        <v>98</v>
      </c>
      <c r="D232" s="43" t="s">
        <v>99</v>
      </c>
      <c r="E232" s="43" t="s">
        <v>100</v>
      </c>
      <c r="F232" s="43" t="s">
        <v>101</v>
      </c>
      <c r="G232" s="43" t="s">
        <v>102</v>
      </c>
      <c r="H232" s="43" t="s">
        <v>103</v>
      </c>
      <c r="I232" s="43" t="s">
        <v>104</v>
      </c>
      <c r="J232" s="43" t="s">
        <v>105</v>
      </c>
      <c r="K232" s="43" t="s">
        <v>106</v>
      </c>
      <c r="L232" s="43" t="s">
        <v>107</v>
      </c>
      <c r="M232" s="43" t="s">
        <v>108</v>
      </c>
      <c r="N232" s="43" t="s">
        <v>97</v>
      </c>
      <c r="O232" s="43" t="s">
        <v>98</v>
      </c>
      <c r="P232" s="43" t="s">
        <v>99</v>
      </c>
      <c r="Q232" s="43" t="s">
        <v>100</v>
      </c>
      <c r="R232" s="43" t="s">
        <v>101</v>
      </c>
      <c r="S232" s="44" t="s">
        <v>109</v>
      </c>
      <c r="T232" s="159"/>
      <c r="U232" s="160"/>
      <c r="V232" s="161"/>
    </row>
    <row r="233" spans="1:24" ht="28.5" customHeight="1">
      <c r="A233" s="45" t="s">
        <v>124</v>
      </c>
      <c r="B233" s="40"/>
      <c r="C233" s="40"/>
      <c r="D233" s="40"/>
      <c r="E233" s="40"/>
      <c r="F233" s="40"/>
      <c r="G233" s="40"/>
      <c r="H233" s="40"/>
      <c r="I233" s="40"/>
      <c r="J233" s="40"/>
      <c r="K233" s="40"/>
      <c r="L233" s="40"/>
      <c r="M233" s="40"/>
      <c r="N233" s="40"/>
      <c r="O233" s="40"/>
      <c r="P233" s="40"/>
      <c r="Q233" s="40"/>
      <c r="R233" s="40"/>
      <c r="S233" s="46">
        <f>SUM(B233:R233)</f>
        <v>0</v>
      </c>
      <c r="T233" s="162" t="s">
        <v>111</v>
      </c>
      <c r="U233" s="162"/>
      <c r="V233" s="47"/>
    </row>
    <row r="234" spans="1:24" ht="24" customHeight="1">
      <c r="A234" s="45" t="s">
        <v>125</v>
      </c>
      <c r="B234" s="40"/>
      <c r="C234" s="40"/>
      <c r="D234" s="40"/>
      <c r="E234" s="40"/>
      <c r="F234" s="40"/>
      <c r="G234" s="40"/>
      <c r="H234" s="40"/>
      <c r="I234" s="40"/>
      <c r="J234" s="40"/>
      <c r="K234" s="40"/>
      <c r="L234" s="40"/>
      <c r="M234" s="40"/>
      <c r="N234" s="40"/>
      <c r="O234" s="40"/>
      <c r="P234" s="40"/>
      <c r="Q234" s="40"/>
      <c r="R234" s="40"/>
      <c r="S234" s="46"/>
      <c r="T234" s="163">
        <f>U231*J230</f>
        <v>0</v>
      </c>
      <c r="U234" s="163"/>
      <c r="V234" s="48"/>
    </row>
    <row r="235" spans="1:24" ht="24" customHeight="1">
      <c r="A235" s="45" t="s">
        <v>126</v>
      </c>
      <c r="B235" s="40"/>
      <c r="C235" s="40"/>
      <c r="D235" s="40"/>
      <c r="E235" s="40"/>
      <c r="F235" s="40"/>
      <c r="G235" s="40"/>
      <c r="H235" s="40"/>
      <c r="I235" s="40"/>
      <c r="J235" s="40"/>
      <c r="K235" s="40"/>
      <c r="L235" s="40"/>
      <c r="M235" s="40"/>
      <c r="N235" s="40"/>
      <c r="O235" s="40"/>
      <c r="P235" s="40"/>
      <c r="Q235" s="40"/>
      <c r="R235" s="40"/>
      <c r="S235" s="49" t="str">
        <f>IF(T229=1,"　",IF(V235=0,0,IF(LEN(ROUND(SUM($B235:$R235)/COUNTIF($B235:$R235,"&gt;0"),0))&lt;4,ROUND(SUM($B235:$R235)/COUNTIF($B235:$R235,"&gt;0"),0),ROUND(SUM($B235:$R235)/COUNTIF($B235:$R235,"&gt;0"),-(LEN(ROUND(SUM($B235:$R235)/COUNTIF($B235:$R235,"&gt;0"),0))-3)))))</f>
        <v>　</v>
      </c>
      <c r="T235" s="164" t="s">
        <v>114</v>
      </c>
      <c r="U235" s="164"/>
      <c r="V235" s="50"/>
      <c r="X235" s="51"/>
    </row>
    <row r="236" spans="1:24" ht="25.5">
      <c r="A236" s="45" t="s">
        <v>115</v>
      </c>
      <c r="B236" s="46">
        <f t="shared" ref="B236:R236" si="40">B233*B234</f>
        <v>0</v>
      </c>
      <c r="C236" s="46">
        <f t="shared" si="40"/>
        <v>0</v>
      </c>
      <c r="D236" s="46">
        <f t="shared" si="40"/>
        <v>0</v>
      </c>
      <c r="E236" s="46">
        <f t="shared" si="40"/>
        <v>0</v>
      </c>
      <c r="F236" s="46">
        <f t="shared" si="40"/>
        <v>0</v>
      </c>
      <c r="G236" s="46">
        <f t="shared" si="40"/>
        <v>0</v>
      </c>
      <c r="H236" s="46">
        <f t="shared" si="40"/>
        <v>0</v>
      </c>
      <c r="I236" s="46">
        <f t="shared" si="40"/>
        <v>0</v>
      </c>
      <c r="J236" s="46">
        <f t="shared" si="40"/>
        <v>0</v>
      </c>
      <c r="K236" s="46">
        <f t="shared" si="40"/>
        <v>0</v>
      </c>
      <c r="L236" s="46">
        <f t="shared" si="40"/>
        <v>0</v>
      </c>
      <c r="M236" s="46">
        <f t="shared" si="40"/>
        <v>0</v>
      </c>
      <c r="N236" s="46">
        <f t="shared" si="40"/>
        <v>0</v>
      </c>
      <c r="O236" s="46">
        <f t="shared" si="40"/>
        <v>0</v>
      </c>
      <c r="P236" s="46">
        <f t="shared" si="40"/>
        <v>0</v>
      </c>
      <c r="Q236" s="46">
        <f t="shared" si="40"/>
        <v>0</v>
      </c>
      <c r="R236" s="46">
        <f t="shared" si="40"/>
        <v>0</v>
      </c>
      <c r="S236" s="46">
        <f>SUM(B236:R236)</f>
        <v>0</v>
      </c>
      <c r="T236" s="164">
        <f>IF(U231=0,0,IF(J229=S233,S236,ROUNDDOWN((J229/S233)*S236,0)))</f>
        <v>0</v>
      </c>
      <c r="U236" s="164"/>
      <c r="V236" s="47"/>
    </row>
    <row r="237" spans="1:24" ht="25.5">
      <c r="A237" s="52" t="s">
        <v>116</v>
      </c>
      <c r="B237" s="53">
        <f t="shared" ref="B237:R237" si="41">IF($T229=2,0,B233*B235)</f>
        <v>0</v>
      </c>
      <c r="C237" s="53">
        <f t="shared" si="41"/>
        <v>0</v>
      </c>
      <c r="D237" s="53">
        <f t="shared" si="41"/>
        <v>0</v>
      </c>
      <c r="E237" s="53">
        <f t="shared" si="41"/>
        <v>0</v>
      </c>
      <c r="F237" s="53">
        <f t="shared" si="41"/>
        <v>0</v>
      </c>
      <c r="G237" s="53">
        <f t="shared" si="41"/>
        <v>0</v>
      </c>
      <c r="H237" s="53">
        <f t="shared" si="41"/>
        <v>0</v>
      </c>
      <c r="I237" s="53">
        <f t="shared" si="41"/>
        <v>0</v>
      </c>
      <c r="J237" s="53">
        <f t="shared" si="41"/>
        <v>0</v>
      </c>
      <c r="K237" s="53">
        <f t="shared" si="41"/>
        <v>0</v>
      </c>
      <c r="L237" s="53">
        <f t="shared" si="41"/>
        <v>0</v>
      </c>
      <c r="M237" s="53">
        <f t="shared" si="41"/>
        <v>0</v>
      </c>
      <c r="N237" s="53">
        <f t="shared" si="41"/>
        <v>0</v>
      </c>
      <c r="O237" s="53">
        <f t="shared" si="41"/>
        <v>0</v>
      </c>
      <c r="P237" s="53">
        <f t="shared" si="41"/>
        <v>0</v>
      </c>
      <c r="Q237" s="53">
        <f t="shared" si="41"/>
        <v>0</v>
      </c>
      <c r="R237" s="53">
        <f t="shared" si="41"/>
        <v>0</v>
      </c>
      <c r="S237" s="53">
        <f>IF($T229=2,0,SUM(B237:R237))</f>
        <v>0</v>
      </c>
      <c r="T237" s="162" t="str">
        <f>IF(T229=1,"スライド単価p'×対象数量","平均単価×対象数量")</f>
        <v>スライド単価p'×対象数量</v>
      </c>
      <c r="U237" s="162"/>
      <c r="V237" s="47"/>
    </row>
    <row r="238" spans="1:24" ht="26.25" customHeight="1">
      <c r="A238" s="54" t="s">
        <v>117</v>
      </c>
      <c r="B238" s="165" t="str">
        <f>IF(T229=1,"ｐ’＝Σ（搬入数量×実勢価格）÷搬入数量＝","  ")</f>
        <v>ｐ’＝Σ（搬入数量×実勢価格）÷搬入数量＝</v>
      </c>
      <c r="C238" s="165"/>
      <c r="D238" s="165"/>
      <c r="E238" s="165"/>
      <c r="F238" s="165"/>
      <c r="G238" s="165"/>
      <c r="H238" s="165"/>
      <c r="I238" s="55">
        <f>IF(T229=1,S237,"  ")</f>
        <v>0</v>
      </c>
      <c r="J238" s="56" t="str">
        <f>IF(T229=1,"÷","  ")</f>
        <v>÷</v>
      </c>
      <c r="K238" s="55">
        <f>IF(T229=1,S233,"  ")</f>
        <v>0</v>
      </c>
      <c r="L238" s="56" t="str">
        <f>IF(T229=1,"＝","  ")</f>
        <v>＝</v>
      </c>
      <c r="M238" s="55"/>
      <c r="N238" s="56"/>
      <c r="O238" s="57">
        <f>IF(T229=2,"  ",IF(K238=0,0,I238/K238))</f>
        <v>0</v>
      </c>
      <c r="P238" s="57"/>
      <c r="Q238" s="58"/>
      <c r="R238" s="59" t="s">
        <v>61</v>
      </c>
      <c r="S238" s="60">
        <f>IF(T229=2,"  ",IF(LEN(ROUND(O238,0))&lt;4,ROUND(O238,0),ROUND(O238,-(LEN(ROUND(O238,0))-3))))</f>
        <v>0</v>
      </c>
      <c r="T238" s="164">
        <f>IF(T229=1,U231*S238,S235*U231)</f>
        <v>0</v>
      </c>
      <c r="U238" s="164"/>
      <c r="V238" s="47"/>
    </row>
    <row r="240" spans="1:24" ht="13.5" customHeight="1">
      <c r="A240" s="38" t="s">
        <v>146</v>
      </c>
      <c r="B240" s="155" t="s">
        <v>123</v>
      </c>
      <c r="C240" s="155"/>
      <c r="D240" s="155"/>
      <c r="E240" s="155"/>
      <c r="F240" s="155"/>
      <c r="G240" s="155"/>
      <c r="H240" s="155"/>
      <c r="I240" s="39" t="s">
        <v>46</v>
      </c>
      <c r="J240" s="40"/>
      <c r="K240" s="39" t="str">
        <f>IF($V246=0," ",VLOOKUP($V246,単価データ!$A$1:$AH$10714,4,FALSE))</f>
        <v xml:space="preserve"> </v>
      </c>
      <c r="L240" s="156" t="s">
        <v>90</v>
      </c>
      <c r="M240" s="156"/>
      <c r="N240" s="156"/>
      <c r="O240" s="156"/>
      <c r="P240" s="156"/>
      <c r="Q240" s="156"/>
      <c r="R240" s="156"/>
      <c r="S240" s="156"/>
      <c r="T240" s="157">
        <v>1</v>
      </c>
      <c r="U240" s="157"/>
    </row>
    <row r="241" spans="1:24">
      <c r="A241" s="39" t="str">
        <f>IF($V246=0," ",VLOOKUP($V246,単価データ!$A$1:$AH$10714,2,FALSE))</f>
        <v xml:space="preserve"> </v>
      </c>
      <c r="B241" s="155" t="s">
        <v>91</v>
      </c>
      <c r="C241" s="155"/>
      <c r="D241" s="155"/>
      <c r="E241" s="155"/>
      <c r="F241" s="155"/>
      <c r="G241" s="155"/>
      <c r="H241" s="155"/>
      <c r="I241" s="39" t="s">
        <v>46</v>
      </c>
      <c r="J241" s="40"/>
      <c r="K241" s="39" t="s">
        <v>92</v>
      </c>
      <c r="L241" s="156"/>
      <c r="M241" s="156"/>
      <c r="N241" s="156"/>
      <c r="O241" s="156"/>
      <c r="P241" s="156"/>
      <c r="Q241" s="156"/>
      <c r="R241" s="156"/>
      <c r="S241" s="156"/>
      <c r="T241" s="157"/>
      <c r="U241" s="157"/>
    </row>
    <row r="242" spans="1:24" ht="13.5" customHeight="1">
      <c r="A242" s="38" t="s">
        <v>93</v>
      </c>
      <c r="B242" s="158" t="s">
        <v>94</v>
      </c>
      <c r="C242" s="158"/>
      <c r="D242" s="158"/>
      <c r="E242" s="158"/>
      <c r="F242" s="158"/>
      <c r="G242" s="158"/>
      <c r="H242" s="158"/>
      <c r="I242" s="158"/>
      <c r="J242" s="158"/>
      <c r="K242" s="158"/>
      <c r="L242" s="158"/>
      <c r="M242" s="158"/>
      <c r="N242" s="158"/>
      <c r="O242" s="158"/>
      <c r="P242" s="158"/>
      <c r="Q242" s="158"/>
      <c r="R242" s="158"/>
      <c r="S242" s="158"/>
      <c r="T242" s="159" t="s">
        <v>95</v>
      </c>
      <c r="U242" s="160">
        <f>IF(T240=2,J240,IF(J240&gt;S244,0,J240))</f>
        <v>0</v>
      </c>
      <c r="V242" s="161" t="s">
        <v>96</v>
      </c>
    </row>
    <row r="243" spans="1:24" ht="27.75" customHeight="1">
      <c r="A243" s="42" t="str">
        <f>IF($V246=0," ",VLOOKUP($V246,単価データ!$A$1:$AH$10714,3,FALSE))</f>
        <v xml:space="preserve"> </v>
      </c>
      <c r="B243" s="43" t="s">
        <v>97</v>
      </c>
      <c r="C243" s="43" t="s">
        <v>98</v>
      </c>
      <c r="D243" s="43" t="s">
        <v>99</v>
      </c>
      <c r="E243" s="43" t="s">
        <v>100</v>
      </c>
      <c r="F243" s="43" t="s">
        <v>101</v>
      </c>
      <c r="G243" s="43" t="s">
        <v>102</v>
      </c>
      <c r="H243" s="43" t="s">
        <v>103</v>
      </c>
      <c r="I243" s="43" t="s">
        <v>104</v>
      </c>
      <c r="J243" s="43" t="s">
        <v>105</v>
      </c>
      <c r="K243" s="43" t="s">
        <v>106</v>
      </c>
      <c r="L243" s="43" t="s">
        <v>107</v>
      </c>
      <c r="M243" s="43" t="s">
        <v>108</v>
      </c>
      <c r="N243" s="43" t="s">
        <v>97</v>
      </c>
      <c r="O243" s="43" t="s">
        <v>98</v>
      </c>
      <c r="P243" s="43" t="s">
        <v>99</v>
      </c>
      <c r="Q243" s="43" t="s">
        <v>100</v>
      </c>
      <c r="R243" s="43" t="s">
        <v>101</v>
      </c>
      <c r="S243" s="44" t="s">
        <v>109</v>
      </c>
      <c r="T243" s="159"/>
      <c r="U243" s="160"/>
      <c r="V243" s="161"/>
    </row>
    <row r="244" spans="1:24" ht="28.5" customHeight="1">
      <c r="A244" s="45" t="s">
        <v>124</v>
      </c>
      <c r="B244" s="40"/>
      <c r="C244" s="40"/>
      <c r="D244" s="40"/>
      <c r="E244" s="40"/>
      <c r="F244" s="40"/>
      <c r="G244" s="40"/>
      <c r="H244" s="40"/>
      <c r="I244" s="40"/>
      <c r="J244" s="40"/>
      <c r="K244" s="40"/>
      <c r="L244" s="40"/>
      <c r="M244" s="40"/>
      <c r="N244" s="40"/>
      <c r="O244" s="40"/>
      <c r="P244" s="40"/>
      <c r="Q244" s="40"/>
      <c r="R244" s="40"/>
      <c r="S244" s="46">
        <f>SUM(B244:R244)</f>
        <v>0</v>
      </c>
      <c r="T244" s="162" t="s">
        <v>111</v>
      </c>
      <c r="U244" s="162"/>
      <c r="V244" s="47"/>
    </row>
    <row r="245" spans="1:24" ht="24" customHeight="1">
      <c r="A245" s="45" t="s">
        <v>125</v>
      </c>
      <c r="B245" s="40"/>
      <c r="C245" s="40"/>
      <c r="D245" s="40"/>
      <c r="E245" s="40"/>
      <c r="F245" s="40"/>
      <c r="G245" s="40"/>
      <c r="H245" s="40"/>
      <c r="I245" s="40"/>
      <c r="J245" s="40"/>
      <c r="K245" s="40"/>
      <c r="L245" s="40"/>
      <c r="M245" s="40"/>
      <c r="N245" s="40"/>
      <c r="O245" s="40"/>
      <c r="P245" s="40"/>
      <c r="Q245" s="40"/>
      <c r="R245" s="40"/>
      <c r="S245" s="46"/>
      <c r="T245" s="163">
        <f>U242*J241</f>
        <v>0</v>
      </c>
      <c r="U245" s="163"/>
      <c r="V245" s="48"/>
    </row>
    <row r="246" spans="1:24" ht="24" customHeight="1">
      <c r="A246" s="45" t="s">
        <v>126</v>
      </c>
      <c r="B246" s="40"/>
      <c r="C246" s="40"/>
      <c r="D246" s="40"/>
      <c r="E246" s="40"/>
      <c r="F246" s="40"/>
      <c r="G246" s="40"/>
      <c r="H246" s="40"/>
      <c r="I246" s="40"/>
      <c r="J246" s="40"/>
      <c r="K246" s="40"/>
      <c r="L246" s="40"/>
      <c r="M246" s="40"/>
      <c r="N246" s="40"/>
      <c r="O246" s="40"/>
      <c r="P246" s="40"/>
      <c r="Q246" s="40"/>
      <c r="R246" s="40"/>
      <c r="S246" s="49" t="str">
        <f>IF(T240=1,"　",IF(V246=0,0,IF(LEN(ROUND(SUM($B246:$R246)/COUNTIF($B246:$R246,"&gt;0"),0))&lt;4,ROUND(SUM($B246:$R246)/COUNTIF($B246:$R246,"&gt;0"),0),ROUND(SUM($B246:$R246)/COUNTIF($B246:$R246,"&gt;0"),-(LEN(ROUND(SUM($B246:$R246)/COUNTIF($B246:$R246,"&gt;0"),0))-3)))))</f>
        <v>　</v>
      </c>
      <c r="T246" s="164" t="s">
        <v>114</v>
      </c>
      <c r="U246" s="164"/>
      <c r="V246" s="50"/>
      <c r="X246" s="51"/>
    </row>
    <row r="247" spans="1:24" ht="25.5">
      <c r="A247" s="45" t="s">
        <v>115</v>
      </c>
      <c r="B247" s="46">
        <f t="shared" ref="B247:R247" si="42">B244*B245</f>
        <v>0</v>
      </c>
      <c r="C247" s="46">
        <f t="shared" si="42"/>
        <v>0</v>
      </c>
      <c r="D247" s="46">
        <f t="shared" si="42"/>
        <v>0</v>
      </c>
      <c r="E247" s="46">
        <f t="shared" si="42"/>
        <v>0</v>
      </c>
      <c r="F247" s="46">
        <f t="shared" si="42"/>
        <v>0</v>
      </c>
      <c r="G247" s="46">
        <f t="shared" si="42"/>
        <v>0</v>
      </c>
      <c r="H247" s="46">
        <f t="shared" si="42"/>
        <v>0</v>
      </c>
      <c r="I247" s="46">
        <f t="shared" si="42"/>
        <v>0</v>
      </c>
      <c r="J247" s="46">
        <f t="shared" si="42"/>
        <v>0</v>
      </c>
      <c r="K247" s="46">
        <f t="shared" si="42"/>
        <v>0</v>
      </c>
      <c r="L247" s="46">
        <f t="shared" si="42"/>
        <v>0</v>
      </c>
      <c r="M247" s="46">
        <f t="shared" si="42"/>
        <v>0</v>
      </c>
      <c r="N247" s="46">
        <f t="shared" si="42"/>
        <v>0</v>
      </c>
      <c r="O247" s="46">
        <f t="shared" si="42"/>
        <v>0</v>
      </c>
      <c r="P247" s="46">
        <f t="shared" si="42"/>
        <v>0</v>
      </c>
      <c r="Q247" s="46">
        <f t="shared" si="42"/>
        <v>0</v>
      </c>
      <c r="R247" s="46">
        <f t="shared" si="42"/>
        <v>0</v>
      </c>
      <c r="S247" s="46">
        <f>SUM(B247:R247)</f>
        <v>0</v>
      </c>
      <c r="T247" s="164">
        <f>IF(U242=0,0,IF(J240=S244,S247,ROUNDDOWN((J240/S244)*S247,0)))</f>
        <v>0</v>
      </c>
      <c r="U247" s="164"/>
      <c r="V247" s="47"/>
    </row>
    <row r="248" spans="1:24" ht="25.5">
      <c r="A248" s="52" t="s">
        <v>116</v>
      </c>
      <c r="B248" s="53">
        <f t="shared" ref="B248:R248" si="43">IF($T240=2,0,B244*B246)</f>
        <v>0</v>
      </c>
      <c r="C248" s="53">
        <f t="shared" si="43"/>
        <v>0</v>
      </c>
      <c r="D248" s="53">
        <f t="shared" si="43"/>
        <v>0</v>
      </c>
      <c r="E248" s="53">
        <f t="shared" si="43"/>
        <v>0</v>
      </c>
      <c r="F248" s="53">
        <f t="shared" si="43"/>
        <v>0</v>
      </c>
      <c r="G248" s="53">
        <f t="shared" si="43"/>
        <v>0</v>
      </c>
      <c r="H248" s="53">
        <f t="shared" si="43"/>
        <v>0</v>
      </c>
      <c r="I248" s="53">
        <f t="shared" si="43"/>
        <v>0</v>
      </c>
      <c r="J248" s="53">
        <f t="shared" si="43"/>
        <v>0</v>
      </c>
      <c r="K248" s="53">
        <f t="shared" si="43"/>
        <v>0</v>
      </c>
      <c r="L248" s="53">
        <f t="shared" si="43"/>
        <v>0</v>
      </c>
      <c r="M248" s="53">
        <f t="shared" si="43"/>
        <v>0</v>
      </c>
      <c r="N248" s="53">
        <f t="shared" si="43"/>
        <v>0</v>
      </c>
      <c r="O248" s="53">
        <f t="shared" si="43"/>
        <v>0</v>
      </c>
      <c r="P248" s="53">
        <f t="shared" si="43"/>
        <v>0</v>
      </c>
      <c r="Q248" s="53">
        <f t="shared" si="43"/>
        <v>0</v>
      </c>
      <c r="R248" s="53">
        <f t="shared" si="43"/>
        <v>0</v>
      </c>
      <c r="S248" s="53">
        <f>IF($T240=2,0,SUM(B248:R248))</f>
        <v>0</v>
      </c>
      <c r="T248" s="162" t="str">
        <f>IF(T240=1,"スライド単価p'×対象数量","平均単価×対象数量")</f>
        <v>スライド単価p'×対象数量</v>
      </c>
      <c r="U248" s="162"/>
      <c r="V248" s="47"/>
    </row>
    <row r="249" spans="1:24" ht="26.25" customHeight="1">
      <c r="A249" s="54" t="s">
        <v>117</v>
      </c>
      <c r="B249" s="165" t="str">
        <f>IF(T240=1,"ｐ’＝Σ（搬入数量×実勢価格）÷搬入数量＝","  ")</f>
        <v>ｐ’＝Σ（搬入数量×実勢価格）÷搬入数量＝</v>
      </c>
      <c r="C249" s="165"/>
      <c r="D249" s="165"/>
      <c r="E249" s="165"/>
      <c r="F249" s="165"/>
      <c r="G249" s="165"/>
      <c r="H249" s="165"/>
      <c r="I249" s="55">
        <f>IF(T240=1,S248,"  ")</f>
        <v>0</v>
      </c>
      <c r="J249" s="56" t="str">
        <f>IF(T240=1,"÷","  ")</f>
        <v>÷</v>
      </c>
      <c r="K249" s="55">
        <f>IF(T240=1,S244,"  ")</f>
        <v>0</v>
      </c>
      <c r="L249" s="56" t="str">
        <f>IF(T240=1,"＝","  ")</f>
        <v>＝</v>
      </c>
      <c r="M249" s="55"/>
      <c r="N249" s="56"/>
      <c r="O249" s="57">
        <f>IF(T240=2,"  ",IF(K249=0,0,I249/K249))</f>
        <v>0</v>
      </c>
      <c r="P249" s="57"/>
      <c r="Q249" s="58"/>
      <c r="R249" s="59" t="s">
        <v>61</v>
      </c>
      <c r="S249" s="60">
        <f>IF(T240=2,"  ",IF(LEN(ROUND(O249,0))&lt;4,ROUND(O249,0),ROUND(O249,-(LEN(ROUND(O249,0))-3))))</f>
        <v>0</v>
      </c>
      <c r="T249" s="164">
        <f>IF(T240=1,U242*S249,S246*U242)</f>
        <v>0</v>
      </c>
      <c r="U249" s="164"/>
      <c r="V249" s="47"/>
    </row>
    <row r="251" spans="1:24" ht="13.5" customHeight="1">
      <c r="A251" s="38" t="s">
        <v>147</v>
      </c>
      <c r="B251" s="155" t="s">
        <v>123</v>
      </c>
      <c r="C251" s="155"/>
      <c r="D251" s="155"/>
      <c r="E251" s="155"/>
      <c r="F251" s="155"/>
      <c r="G251" s="155"/>
      <c r="H251" s="155"/>
      <c r="I251" s="39" t="s">
        <v>46</v>
      </c>
      <c r="J251" s="40"/>
      <c r="K251" s="39" t="str">
        <f>IF($V257=0," ",VLOOKUP($V257,単価データ!$A$1:$AH$10714,4,FALSE))</f>
        <v xml:space="preserve"> </v>
      </c>
      <c r="L251" s="156" t="s">
        <v>90</v>
      </c>
      <c r="M251" s="156"/>
      <c r="N251" s="156"/>
      <c r="O251" s="156"/>
      <c r="P251" s="156"/>
      <c r="Q251" s="156"/>
      <c r="R251" s="156"/>
      <c r="S251" s="156"/>
      <c r="T251" s="157">
        <v>1</v>
      </c>
      <c r="U251" s="157"/>
    </row>
    <row r="252" spans="1:24">
      <c r="A252" s="39" t="str">
        <f>IF($V257=0," ",VLOOKUP($V257,単価データ!$A$1:$AH$10714,2,FALSE))</f>
        <v xml:space="preserve"> </v>
      </c>
      <c r="B252" s="155" t="s">
        <v>91</v>
      </c>
      <c r="C252" s="155"/>
      <c r="D252" s="155"/>
      <c r="E252" s="155"/>
      <c r="F252" s="155"/>
      <c r="G252" s="155"/>
      <c r="H252" s="155"/>
      <c r="I252" s="39" t="s">
        <v>46</v>
      </c>
      <c r="J252" s="40"/>
      <c r="K252" s="39" t="s">
        <v>92</v>
      </c>
      <c r="L252" s="156"/>
      <c r="M252" s="156"/>
      <c r="N252" s="156"/>
      <c r="O252" s="156"/>
      <c r="P252" s="156"/>
      <c r="Q252" s="156"/>
      <c r="R252" s="156"/>
      <c r="S252" s="156"/>
      <c r="T252" s="157"/>
      <c r="U252" s="157"/>
    </row>
    <row r="253" spans="1:24" ht="13.5" customHeight="1">
      <c r="A253" s="38" t="s">
        <v>93</v>
      </c>
      <c r="B253" s="158" t="s">
        <v>94</v>
      </c>
      <c r="C253" s="158"/>
      <c r="D253" s="158"/>
      <c r="E253" s="158"/>
      <c r="F253" s="158"/>
      <c r="G253" s="158"/>
      <c r="H253" s="158"/>
      <c r="I253" s="158"/>
      <c r="J253" s="158"/>
      <c r="K253" s="158"/>
      <c r="L253" s="158"/>
      <c r="M253" s="158"/>
      <c r="N253" s="158"/>
      <c r="O253" s="158"/>
      <c r="P253" s="158"/>
      <c r="Q253" s="158"/>
      <c r="R253" s="158"/>
      <c r="S253" s="158"/>
      <c r="T253" s="159" t="s">
        <v>95</v>
      </c>
      <c r="U253" s="160">
        <f>IF(T251=2,J251,IF(J251&gt;S255,0,J251))</f>
        <v>0</v>
      </c>
      <c r="V253" s="161" t="s">
        <v>96</v>
      </c>
    </row>
    <row r="254" spans="1:24" ht="27.75" customHeight="1">
      <c r="A254" s="42" t="str">
        <f>IF($V257=0," ",VLOOKUP($V257,単価データ!$A$1:$AH$10714,3,FALSE))</f>
        <v xml:space="preserve"> </v>
      </c>
      <c r="B254" s="43" t="s">
        <v>97</v>
      </c>
      <c r="C254" s="43" t="s">
        <v>98</v>
      </c>
      <c r="D254" s="43" t="s">
        <v>99</v>
      </c>
      <c r="E254" s="43" t="s">
        <v>100</v>
      </c>
      <c r="F254" s="43" t="s">
        <v>101</v>
      </c>
      <c r="G254" s="43" t="s">
        <v>102</v>
      </c>
      <c r="H254" s="43" t="s">
        <v>103</v>
      </c>
      <c r="I254" s="43" t="s">
        <v>104</v>
      </c>
      <c r="J254" s="43" t="s">
        <v>105</v>
      </c>
      <c r="K254" s="43" t="s">
        <v>106</v>
      </c>
      <c r="L254" s="43" t="s">
        <v>107</v>
      </c>
      <c r="M254" s="43" t="s">
        <v>108</v>
      </c>
      <c r="N254" s="43" t="s">
        <v>97</v>
      </c>
      <c r="O254" s="43" t="s">
        <v>98</v>
      </c>
      <c r="P254" s="43" t="s">
        <v>99</v>
      </c>
      <c r="Q254" s="43" t="s">
        <v>100</v>
      </c>
      <c r="R254" s="43" t="s">
        <v>101</v>
      </c>
      <c r="S254" s="44" t="s">
        <v>109</v>
      </c>
      <c r="T254" s="159"/>
      <c r="U254" s="160"/>
      <c r="V254" s="161"/>
    </row>
    <row r="255" spans="1:24" ht="28.5" customHeight="1">
      <c r="A255" s="45" t="s">
        <v>124</v>
      </c>
      <c r="B255" s="40"/>
      <c r="C255" s="40"/>
      <c r="D255" s="40"/>
      <c r="E255" s="40"/>
      <c r="F255" s="40"/>
      <c r="G255" s="40"/>
      <c r="H255" s="40"/>
      <c r="I255" s="40"/>
      <c r="J255" s="40"/>
      <c r="K255" s="40"/>
      <c r="L255" s="40"/>
      <c r="M255" s="40"/>
      <c r="N255" s="40"/>
      <c r="O255" s="40"/>
      <c r="P255" s="40"/>
      <c r="Q255" s="40"/>
      <c r="R255" s="40"/>
      <c r="S255" s="46">
        <f>SUM(B255:R255)</f>
        <v>0</v>
      </c>
      <c r="T255" s="162" t="s">
        <v>111</v>
      </c>
      <c r="U255" s="162"/>
      <c r="V255" s="47"/>
    </row>
    <row r="256" spans="1:24" ht="24" customHeight="1">
      <c r="A256" s="45" t="s">
        <v>125</v>
      </c>
      <c r="B256" s="40"/>
      <c r="C256" s="40"/>
      <c r="D256" s="40"/>
      <c r="E256" s="40"/>
      <c r="F256" s="40"/>
      <c r="G256" s="40"/>
      <c r="H256" s="40"/>
      <c r="I256" s="40"/>
      <c r="J256" s="40"/>
      <c r="K256" s="40"/>
      <c r="L256" s="40"/>
      <c r="M256" s="40"/>
      <c r="N256" s="40"/>
      <c r="O256" s="40"/>
      <c r="P256" s="40"/>
      <c r="Q256" s="40"/>
      <c r="R256" s="40"/>
      <c r="S256" s="46"/>
      <c r="T256" s="163">
        <f>U253*J252</f>
        <v>0</v>
      </c>
      <c r="U256" s="163"/>
      <c r="V256" s="48"/>
    </row>
    <row r="257" spans="1:24" ht="24" customHeight="1">
      <c r="A257" s="45" t="s">
        <v>126</v>
      </c>
      <c r="B257" s="40"/>
      <c r="C257" s="40"/>
      <c r="D257" s="40"/>
      <c r="E257" s="40"/>
      <c r="F257" s="40"/>
      <c r="G257" s="40"/>
      <c r="H257" s="40"/>
      <c r="I257" s="40"/>
      <c r="J257" s="40"/>
      <c r="K257" s="40"/>
      <c r="L257" s="40"/>
      <c r="M257" s="40"/>
      <c r="N257" s="40"/>
      <c r="O257" s="40"/>
      <c r="P257" s="40"/>
      <c r="Q257" s="40"/>
      <c r="R257" s="40"/>
      <c r="S257" s="49" t="str">
        <f>IF(T251=1,"　",IF(V257=0,0,IF(LEN(ROUND(SUM($B257:$R257)/COUNTIF($B257:$R257,"&gt;0"),0))&lt;4,ROUND(SUM($B257:$R257)/COUNTIF($B257:$R257,"&gt;0"),0),ROUND(SUM($B257:$R257)/COUNTIF($B257:$R257,"&gt;0"),-(LEN(ROUND(SUM($B257:$R257)/COUNTIF($B257:$R257,"&gt;0"),0))-3)))))</f>
        <v>　</v>
      </c>
      <c r="T257" s="164" t="s">
        <v>114</v>
      </c>
      <c r="U257" s="164"/>
      <c r="V257" s="50"/>
      <c r="X257" s="51"/>
    </row>
    <row r="258" spans="1:24" ht="25.5">
      <c r="A258" s="45" t="s">
        <v>115</v>
      </c>
      <c r="B258" s="46">
        <f t="shared" ref="B258:R258" si="44">B255*B256</f>
        <v>0</v>
      </c>
      <c r="C258" s="46">
        <f t="shared" si="44"/>
        <v>0</v>
      </c>
      <c r="D258" s="46">
        <f t="shared" si="44"/>
        <v>0</v>
      </c>
      <c r="E258" s="46">
        <f t="shared" si="44"/>
        <v>0</v>
      </c>
      <c r="F258" s="46">
        <f t="shared" si="44"/>
        <v>0</v>
      </c>
      <c r="G258" s="46">
        <f t="shared" si="44"/>
        <v>0</v>
      </c>
      <c r="H258" s="46">
        <f t="shared" si="44"/>
        <v>0</v>
      </c>
      <c r="I258" s="46">
        <f t="shared" si="44"/>
        <v>0</v>
      </c>
      <c r="J258" s="46">
        <f t="shared" si="44"/>
        <v>0</v>
      </c>
      <c r="K258" s="46">
        <f t="shared" si="44"/>
        <v>0</v>
      </c>
      <c r="L258" s="46">
        <f t="shared" si="44"/>
        <v>0</v>
      </c>
      <c r="M258" s="46">
        <f t="shared" si="44"/>
        <v>0</v>
      </c>
      <c r="N258" s="46">
        <f t="shared" si="44"/>
        <v>0</v>
      </c>
      <c r="O258" s="46">
        <f t="shared" si="44"/>
        <v>0</v>
      </c>
      <c r="P258" s="46">
        <f t="shared" si="44"/>
        <v>0</v>
      </c>
      <c r="Q258" s="46">
        <f t="shared" si="44"/>
        <v>0</v>
      </c>
      <c r="R258" s="46">
        <f t="shared" si="44"/>
        <v>0</v>
      </c>
      <c r="S258" s="46">
        <f>SUM(B258:R258)</f>
        <v>0</v>
      </c>
      <c r="T258" s="164">
        <f>IF(U253=0,0,IF(J251=S255,S258,ROUNDDOWN((J251/S255)*S258,0)))</f>
        <v>0</v>
      </c>
      <c r="U258" s="164"/>
      <c r="V258" s="47"/>
    </row>
    <row r="259" spans="1:24" ht="25.5">
      <c r="A259" s="52" t="s">
        <v>116</v>
      </c>
      <c r="B259" s="53">
        <f t="shared" ref="B259:R259" si="45">IF($T251=2,0,B255*B257)</f>
        <v>0</v>
      </c>
      <c r="C259" s="53">
        <f t="shared" si="45"/>
        <v>0</v>
      </c>
      <c r="D259" s="53">
        <f t="shared" si="45"/>
        <v>0</v>
      </c>
      <c r="E259" s="53">
        <f t="shared" si="45"/>
        <v>0</v>
      </c>
      <c r="F259" s="53">
        <f t="shared" si="45"/>
        <v>0</v>
      </c>
      <c r="G259" s="53">
        <f t="shared" si="45"/>
        <v>0</v>
      </c>
      <c r="H259" s="53">
        <f t="shared" si="45"/>
        <v>0</v>
      </c>
      <c r="I259" s="53">
        <f t="shared" si="45"/>
        <v>0</v>
      </c>
      <c r="J259" s="53">
        <f t="shared" si="45"/>
        <v>0</v>
      </c>
      <c r="K259" s="53">
        <f t="shared" si="45"/>
        <v>0</v>
      </c>
      <c r="L259" s="53">
        <f t="shared" si="45"/>
        <v>0</v>
      </c>
      <c r="M259" s="53">
        <f t="shared" si="45"/>
        <v>0</v>
      </c>
      <c r="N259" s="53">
        <f t="shared" si="45"/>
        <v>0</v>
      </c>
      <c r="O259" s="53">
        <f t="shared" si="45"/>
        <v>0</v>
      </c>
      <c r="P259" s="53">
        <f t="shared" si="45"/>
        <v>0</v>
      </c>
      <c r="Q259" s="53">
        <f t="shared" si="45"/>
        <v>0</v>
      </c>
      <c r="R259" s="53">
        <f t="shared" si="45"/>
        <v>0</v>
      </c>
      <c r="S259" s="53">
        <f>IF($T251=2,0,SUM(B259:R259))</f>
        <v>0</v>
      </c>
      <c r="T259" s="162" t="str">
        <f>IF(T251=1,"スライド単価p'×対象数量","平均単価×対象数量")</f>
        <v>スライド単価p'×対象数量</v>
      </c>
      <c r="U259" s="162"/>
      <c r="V259" s="47"/>
    </row>
    <row r="260" spans="1:24" ht="26.25" customHeight="1">
      <c r="A260" s="54" t="s">
        <v>117</v>
      </c>
      <c r="B260" s="165" t="str">
        <f>IF(T251=1,"ｐ’＝Σ（搬入数量×実勢価格）÷搬入数量＝","  ")</f>
        <v>ｐ’＝Σ（搬入数量×実勢価格）÷搬入数量＝</v>
      </c>
      <c r="C260" s="165"/>
      <c r="D260" s="165"/>
      <c r="E260" s="165"/>
      <c r="F260" s="165"/>
      <c r="G260" s="165"/>
      <c r="H260" s="165"/>
      <c r="I260" s="55">
        <f>IF(T251=1,S259,"  ")</f>
        <v>0</v>
      </c>
      <c r="J260" s="56" t="str">
        <f>IF(T251=1,"÷","  ")</f>
        <v>÷</v>
      </c>
      <c r="K260" s="55">
        <f>IF(T251=1,S255,"  ")</f>
        <v>0</v>
      </c>
      <c r="L260" s="56" t="str">
        <f>IF(T251=1,"＝","  ")</f>
        <v>＝</v>
      </c>
      <c r="M260" s="55"/>
      <c r="N260" s="56"/>
      <c r="O260" s="57">
        <f>IF(T251=2,"  ",IF(K260=0,0,I260/K260))</f>
        <v>0</v>
      </c>
      <c r="P260" s="57"/>
      <c r="Q260" s="58"/>
      <c r="R260" s="59" t="s">
        <v>61</v>
      </c>
      <c r="S260" s="60">
        <f>IF(T251=2,"  ",IF(LEN(ROUND(O260,0))&lt;4,ROUND(O260,0),ROUND(O260,-(LEN(ROUND(O260,0))-3))))</f>
        <v>0</v>
      </c>
      <c r="T260" s="164">
        <f>IF(T251=1,U253*S260,S257*U253)</f>
        <v>0</v>
      </c>
      <c r="U260" s="164"/>
      <c r="V260" s="47"/>
    </row>
    <row r="262" spans="1:24" ht="13.5" customHeight="1">
      <c r="A262" s="38" t="s">
        <v>148</v>
      </c>
      <c r="B262" s="155" t="s">
        <v>123</v>
      </c>
      <c r="C262" s="155"/>
      <c r="D262" s="155"/>
      <c r="E262" s="155"/>
      <c r="F262" s="155"/>
      <c r="G262" s="155"/>
      <c r="H262" s="155"/>
      <c r="I262" s="39" t="s">
        <v>46</v>
      </c>
      <c r="J262" s="40"/>
      <c r="K262" s="39" t="str">
        <f>IF($V268=0," ",VLOOKUP($V268,単価データ!$A$1:$AH$10714,4,FALSE))</f>
        <v xml:space="preserve"> </v>
      </c>
      <c r="L262" s="156" t="s">
        <v>90</v>
      </c>
      <c r="M262" s="156"/>
      <c r="N262" s="156"/>
      <c r="O262" s="156"/>
      <c r="P262" s="156"/>
      <c r="Q262" s="156"/>
      <c r="R262" s="156"/>
      <c r="S262" s="156"/>
      <c r="T262" s="157">
        <v>1</v>
      </c>
      <c r="U262" s="157"/>
    </row>
    <row r="263" spans="1:24">
      <c r="A263" s="39" t="str">
        <f>IF($V268=0," ",VLOOKUP($V268,単価データ!$A$1:$AH$10714,2,FALSE))</f>
        <v xml:space="preserve"> </v>
      </c>
      <c r="B263" s="155" t="s">
        <v>91</v>
      </c>
      <c r="C263" s="155"/>
      <c r="D263" s="155"/>
      <c r="E263" s="155"/>
      <c r="F263" s="155"/>
      <c r="G263" s="155"/>
      <c r="H263" s="155"/>
      <c r="I263" s="39" t="s">
        <v>46</v>
      </c>
      <c r="J263" s="40"/>
      <c r="K263" s="39" t="s">
        <v>92</v>
      </c>
      <c r="L263" s="156"/>
      <c r="M263" s="156"/>
      <c r="N263" s="156"/>
      <c r="O263" s="156"/>
      <c r="P263" s="156"/>
      <c r="Q263" s="156"/>
      <c r="R263" s="156"/>
      <c r="S263" s="156"/>
      <c r="T263" s="157"/>
      <c r="U263" s="157"/>
    </row>
    <row r="264" spans="1:24" ht="13.5" customHeight="1">
      <c r="A264" s="38" t="s">
        <v>93</v>
      </c>
      <c r="B264" s="158" t="s">
        <v>94</v>
      </c>
      <c r="C264" s="158"/>
      <c r="D264" s="158"/>
      <c r="E264" s="158"/>
      <c r="F264" s="158"/>
      <c r="G264" s="158"/>
      <c r="H264" s="158"/>
      <c r="I264" s="158"/>
      <c r="J264" s="158"/>
      <c r="K264" s="158"/>
      <c r="L264" s="158"/>
      <c r="M264" s="158"/>
      <c r="N264" s="158"/>
      <c r="O264" s="158"/>
      <c r="P264" s="158"/>
      <c r="Q264" s="158"/>
      <c r="R264" s="158"/>
      <c r="S264" s="158"/>
      <c r="T264" s="159" t="s">
        <v>95</v>
      </c>
      <c r="U264" s="160">
        <f>IF(T262=2,J262,IF(J262&gt;S266,0,J262))</f>
        <v>0</v>
      </c>
      <c r="V264" s="161" t="s">
        <v>96</v>
      </c>
    </row>
    <row r="265" spans="1:24" ht="27.75" customHeight="1">
      <c r="A265" s="42" t="str">
        <f>IF($V268=0," ",VLOOKUP($V268,単価データ!$A$1:$AH$10714,3,FALSE))</f>
        <v xml:space="preserve"> </v>
      </c>
      <c r="B265" s="43" t="s">
        <v>97</v>
      </c>
      <c r="C265" s="43" t="s">
        <v>98</v>
      </c>
      <c r="D265" s="43" t="s">
        <v>99</v>
      </c>
      <c r="E265" s="43" t="s">
        <v>100</v>
      </c>
      <c r="F265" s="43" t="s">
        <v>101</v>
      </c>
      <c r="G265" s="43" t="s">
        <v>102</v>
      </c>
      <c r="H265" s="43" t="s">
        <v>103</v>
      </c>
      <c r="I265" s="43" t="s">
        <v>104</v>
      </c>
      <c r="J265" s="43" t="s">
        <v>105</v>
      </c>
      <c r="K265" s="43" t="s">
        <v>106</v>
      </c>
      <c r="L265" s="43" t="s">
        <v>107</v>
      </c>
      <c r="M265" s="43" t="s">
        <v>108</v>
      </c>
      <c r="N265" s="43" t="s">
        <v>97</v>
      </c>
      <c r="O265" s="43" t="s">
        <v>98</v>
      </c>
      <c r="P265" s="43" t="s">
        <v>99</v>
      </c>
      <c r="Q265" s="43" t="s">
        <v>100</v>
      </c>
      <c r="R265" s="43" t="s">
        <v>101</v>
      </c>
      <c r="S265" s="44" t="s">
        <v>109</v>
      </c>
      <c r="T265" s="159"/>
      <c r="U265" s="160"/>
      <c r="V265" s="161"/>
    </row>
    <row r="266" spans="1:24" ht="28.5" customHeight="1">
      <c r="A266" s="45" t="s">
        <v>124</v>
      </c>
      <c r="B266" s="40"/>
      <c r="C266" s="40"/>
      <c r="D266" s="40"/>
      <c r="E266" s="40"/>
      <c r="F266" s="40"/>
      <c r="G266" s="40"/>
      <c r="H266" s="40"/>
      <c r="I266" s="40"/>
      <c r="J266" s="40"/>
      <c r="K266" s="40"/>
      <c r="L266" s="40"/>
      <c r="M266" s="40"/>
      <c r="N266" s="40"/>
      <c r="O266" s="40"/>
      <c r="P266" s="40"/>
      <c r="Q266" s="40"/>
      <c r="R266" s="40"/>
      <c r="S266" s="46">
        <f>SUM(B266:R266)</f>
        <v>0</v>
      </c>
      <c r="T266" s="162" t="s">
        <v>111</v>
      </c>
      <c r="U266" s="162"/>
      <c r="V266" s="47"/>
    </row>
    <row r="267" spans="1:24" ht="24" customHeight="1">
      <c r="A267" s="45" t="s">
        <v>125</v>
      </c>
      <c r="B267" s="40"/>
      <c r="C267" s="40"/>
      <c r="D267" s="40"/>
      <c r="E267" s="40"/>
      <c r="F267" s="40"/>
      <c r="G267" s="40"/>
      <c r="H267" s="40"/>
      <c r="I267" s="40"/>
      <c r="J267" s="40"/>
      <c r="K267" s="40"/>
      <c r="L267" s="40"/>
      <c r="M267" s="40"/>
      <c r="N267" s="40"/>
      <c r="O267" s="40"/>
      <c r="P267" s="40"/>
      <c r="Q267" s="40"/>
      <c r="R267" s="40"/>
      <c r="S267" s="46"/>
      <c r="T267" s="163">
        <f>U264*J263</f>
        <v>0</v>
      </c>
      <c r="U267" s="163"/>
      <c r="V267" s="48"/>
    </row>
    <row r="268" spans="1:24" ht="24" customHeight="1">
      <c r="A268" s="45" t="s">
        <v>126</v>
      </c>
      <c r="B268" s="40"/>
      <c r="C268" s="40"/>
      <c r="D268" s="40"/>
      <c r="E268" s="40"/>
      <c r="F268" s="40"/>
      <c r="G268" s="40"/>
      <c r="H268" s="40"/>
      <c r="I268" s="40"/>
      <c r="J268" s="40"/>
      <c r="K268" s="40"/>
      <c r="L268" s="40"/>
      <c r="M268" s="40"/>
      <c r="N268" s="40"/>
      <c r="O268" s="40"/>
      <c r="P268" s="40"/>
      <c r="Q268" s="40"/>
      <c r="R268" s="40"/>
      <c r="S268" s="49" t="str">
        <f>IF(T262=1,"　",IF(V268=0,0,IF(LEN(ROUND(SUM($B268:$R268)/COUNTIF($B268:$R268,"&gt;0"),0))&lt;4,ROUND(SUM($B268:$R268)/COUNTIF($B268:$R268,"&gt;0"),0),ROUND(SUM($B268:$R268)/COUNTIF($B268:$R268,"&gt;0"),-(LEN(ROUND(SUM($B268:$R268)/COUNTIF($B268:$R268,"&gt;0"),0))-3)))))</f>
        <v>　</v>
      </c>
      <c r="T268" s="164" t="s">
        <v>114</v>
      </c>
      <c r="U268" s="164"/>
      <c r="V268" s="50"/>
      <c r="X268" s="51"/>
    </row>
    <row r="269" spans="1:24" ht="25.5">
      <c r="A269" s="45" t="s">
        <v>115</v>
      </c>
      <c r="B269" s="46">
        <f t="shared" ref="B269:R269" si="46">B266*B267</f>
        <v>0</v>
      </c>
      <c r="C269" s="46">
        <f t="shared" si="46"/>
        <v>0</v>
      </c>
      <c r="D269" s="46">
        <f t="shared" si="46"/>
        <v>0</v>
      </c>
      <c r="E269" s="46">
        <f t="shared" si="46"/>
        <v>0</v>
      </c>
      <c r="F269" s="46">
        <f t="shared" si="46"/>
        <v>0</v>
      </c>
      <c r="G269" s="46">
        <f t="shared" si="46"/>
        <v>0</v>
      </c>
      <c r="H269" s="46">
        <f t="shared" si="46"/>
        <v>0</v>
      </c>
      <c r="I269" s="46">
        <f t="shared" si="46"/>
        <v>0</v>
      </c>
      <c r="J269" s="46">
        <f t="shared" si="46"/>
        <v>0</v>
      </c>
      <c r="K269" s="46">
        <f t="shared" si="46"/>
        <v>0</v>
      </c>
      <c r="L269" s="46">
        <f t="shared" si="46"/>
        <v>0</v>
      </c>
      <c r="M269" s="46">
        <f t="shared" si="46"/>
        <v>0</v>
      </c>
      <c r="N269" s="46">
        <f t="shared" si="46"/>
        <v>0</v>
      </c>
      <c r="O269" s="46">
        <f t="shared" si="46"/>
        <v>0</v>
      </c>
      <c r="P269" s="46">
        <f t="shared" si="46"/>
        <v>0</v>
      </c>
      <c r="Q269" s="46">
        <f t="shared" si="46"/>
        <v>0</v>
      </c>
      <c r="R269" s="46">
        <f t="shared" si="46"/>
        <v>0</v>
      </c>
      <c r="S269" s="46">
        <f>SUM(B269:R269)</f>
        <v>0</v>
      </c>
      <c r="T269" s="164">
        <f>IF(U264=0,0,IF(J262=S266,S269,ROUNDDOWN((J262/S266)*S269,0)))</f>
        <v>0</v>
      </c>
      <c r="U269" s="164"/>
      <c r="V269" s="47"/>
    </row>
    <row r="270" spans="1:24" ht="25.5">
      <c r="A270" s="52" t="s">
        <v>116</v>
      </c>
      <c r="B270" s="53">
        <f t="shared" ref="B270:R270" si="47">IF($T262=2,0,B266*B268)</f>
        <v>0</v>
      </c>
      <c r="C270" s="53">
        <f t="shared" si="47"/>
        <v>0</v>
      </c>
      <c r="D270" s="53">
        <f t="shared" si="47"/>
        <v>0</v>
      </c>
      <c r="E270" s="53">
        <f t="shared" si="47"/>
        <v>0</v>
      </c>
      <c r="F270" s="53">
        <f t="shared" si="47"/>
        <v>0</v>
      </c>
      <c r="G270" s="53">
        <f t="shared" si="47"/>
        <v>0</v>
      </c>
      <c r="H270" s="53">
        <f t="shared" si="47"/>
        <v>0</v>
      </c>
      <c r="I270" s="53">
        <f t="shared" si="47"/>
        <v>0</v>
      </c>
      <c r="J270" s="53">
        <f t="shared" si="47"/>
        <v>0</v>
      </c>
      <c r="K270" s="53">
        <f t="shared" si="47"/>
        <v>0</v>
      </c>
      <c r="L270" s="53">
        <f t="shared" si="47"/>
        <v>0</v>
      </c>
      <c r="M270" s="53">
        <f t="shared" si="47"/>
        <v>0</v>
      </c>
      <c r="N270" s="53">
        <f t="shared" si="47"/>
        <v>0</v>
      </c>
      <c r="O270" s="53">
        <f t="shared" si="47"/>
        <v>0</v>
      </c>
      <c r="P270" s="53">
        <f t="shared" si="47"/>
        <v>0</v>
      </c>
      <c r="Q270" s="53">
        <f t="shared" si="47"/>
        <v>0</v>
      </c>
      <c r="R270" s="53">
        <f t="shared" si="47"/>
        <v>0</v>
      </c>
      <c r="S270" s="53">
        <f>IF($T262=2,0,SUM(B270:R270))</f>
        <v>0</v>
      </c>
      <c r="T270" s="162" t="str">
        <f>IF(T262=1,"スライド単価p'×対象数量","平均単価×対象数量")</f>
        <v>スライド単価p'×対象数量</v>
      </c>
      <c r="U270" s="162"/>
      <c r="V270" s="47"/>
    </row>
    <row r="271" spans="1:24" ht="26.25" customHeight="1">
      <c r="A271" s="54" t="s">
        <v>117</v>
      </c>
      <c r="B271" s="165" t="str">
        <f>IF(T262=1,"ｐ’＝Σ（搬入数量×実勢価格）÷搬入数量＝","  ")</f>
        <v>ｐ’＝Σ（搬入数量×実勢価格）÷搬入数量＝</v>
      </c>
      <c r="C271" s="165"/>
      <c r="D271" s="165"/>
      <c r="E271" s="165"/>
      <c r="F271" s="165"/>
      <c r="G271" s="165"/>
      <c r="H271" s="165"/>
      <c r="I271" s="55">
        <f>IF(T262=1,S270,"  ")</f>
        <v>0</v>
      </c>
      <c r="J271" s="56" t="str">
        <f>IF(T262=1,"÷","  ")</f>
        <v>÷</v>
      </c>
      <c r="K271" s="55">
        <f>IF(T262=1,S266,"  ")</f>
        <v>0</v>
      </c>
      <c r="L271" s="56" t="str">
        <f>IF(T262=1,"＝","  ")</f>
        <v>＝</v>
      </c>
      <c r="M271" s="55"/>
      <c r="N271" s="56"/>
      <c r="O271" s="57">
        <f>IF(T262=2,"  ",IF(K271=0,0,I271/K271))</f>
        <v>0</v>
      </c>
      <c r="P271" s="57"/>
      <c r="Q271" s="58"/>
      <c r="R271" s="59" t="s">
        <v>61</v>
      </c>
      <c r="S271" s="60">
        <f>IF(T262=2,"  ",IF(LEN(ROUND(O271,0))&lt;4,ROUND(O271,0),ROUND(O271,-(LEN(ROUND(O271,0))-3))))</f>
        <v>0</v>
      </c>
      <c r="T271" s="164">
        <f>IF(T262=1,U264*S271,S268*U264)</f>
        <v>0</v>
      </c>
      <c r="U271" s="164"/>
      <c r="V271" s="47"/>
    </row>
    <row r="273" spans="1:24" ht="13.5" customHeight="1">
      <c r="A273" s="38" t="s">
        <v>149</v>
      </c>
      <c r="B273" s="155" t="s">
        <v>123</v>
      </c>
      <c r="C273" s="155"/>
      <c r="D273" s="155"/>
      <c r="E273" s="155"/>
      <c r="F273" s="155"/>
      <c r="G273" s="155"/>
      <c r="H273" s="155"/>
      <c r="I273" s="39" t="s">
        <v>46</v>
      </c>
      <c r="J273" s="40"/>
      <c r="K273" s="39" t="str">
        <f>IF($V279=0," ",VLOOKUP($V279,単価データ!$A$1:$AH$10714,4,FALSE))</f>
        <v xml:space="preserve"> </v>
      </c>
      <c r="L273" s="156" t="s">
        <v>90</v>
      </c>
      <c r="M273" s="156"/>
      <c r="N273" s="156"/>
      <c r="O273" s="156"/>
      <c r="P273" s="156"/>
      <c r="Q273" s="156"/>
      <c r="R273" s="156"/>
      <c r="S273" s="156"/>
      <c r="T273" s="157">
        <v>1</v>
      </c>
      <c r="U273" s="157"/>
    </row>
    <row r="274" spans="1:24">
      <c r="A274" s="39" t="str">
        <f>IF($V279=0," ",VLOOKUP($V279,単価データ!$A$1:$AH$10714,2,FALSE))</f>
        <v xml:space="preserve"> </v>
      </c>
      <c r="B274" s="155" t="s">
        <v>91</v>
      </c>
      <c r="C274" s="155"/>
      <c r="D274" s="155"/>
      <c r="E274" s="155"/>
      <c r="F274" s="155"/>
      <c r="G274" s="155"/>
      <c r="H274" s="155"/>
      <c r="I274" s="39" t="s">
        <v>46</v>
      </c>
      <c r="J274" s="40"/>
      <c r="K274" s="39" t="s">
        <v>92</v>
      </c>
      <c r="L274" s="156"/>
      <c r="M274" s="156"/>
      <c r="N274" s="156"/>
      <c r="O274" s="156"/>
      <c r="P274" s="156"/>
      <c r="Q274" s="156"/>
      <c r="R274" s="156"/>
      <c r="S274" s="156"/>
      <c r="T274" s="157"/>
      <c r="U274" s="157"/>
    </row>
    <row r="275" spans="1:24" ht="13.5" customHeight="1">
      <c r="A275" s="38" t="s">
        <v>93</v>
      </c>
      <c r="B275" s="158" t="s">
        <v>94</v>
      </c>
      <c r="C275" s="158"/>
      <c r="D275" s="158"/>
      <c r="E275" s="158"/>
      <c r="F275" s="158"/>
      <c r="G275" s="158"/>
      <c r="H275" s="158"/>
      <c r="I275" s="158"/>
      <c r="J275" s="158"/>
      <c r="K275" s="158"/>
      <c r="L275" s="158"/>
      <c r="M275" s="158"/>
      <c r="N275" s="158"/>
      <c r="O275" s="158"/>
      <c r="P275" s="158"/>
      <c r="Q275" s="158"/>
      <c r="R275" s="158"/>
      <c r="S275" s="158"/>
      <c r="T275" s="159" t="s">
        <v>95</v>
      </c>
      <c r="U275" s="160">
        <f>IF(T273=2,J273,IF(J273&gt;S277,0,J273))</f>
        <v>0</v>
      </c>
      <c r="V275" s="161" t="s">
        <v>96</v>
      </c>
    </row>
    <row r="276" spans="1:24" ht="27.75" customHeight="1">
      <c r="A276" s="42" t="str">
        <f>IF($V279=0," ",VLOOKUP($V279,単価データ!$A$1:$AH$10714,3,FALSE))</f>
        <v xml:space="preserve"> </v>
      </c>
      <c r="B276" s="43" t="s">
        <v>97</v>
      </c>
      <c r="C276" s="43" t="s">
        <v>98</v>
      </c>
      <c r="D276" s="43" t="s">
        <v>99</v>
      </c>
      <c r="E276" s="43" t="s">
        <v>100</v>
      </c>
      <c r="F276" s="43" t="s">
        <v>101</v>
      </c>
      <c r="G276" s="43" t="s">
        <v>102</v>
      </c>
      <c r="H276" s="43" t="s">
        <v>103</v>
      </c>
      <c r="I276" s="43" t="s">
        <v>104</v>
      </c>
      <c r="J276" s="43" t="s">
        <v>105</v>
      </c>
      <c r="K276" s="43" t="s">
        <v>106</v>
      </c>
      <c r="L276" s="43" t="s">
        <v>107</v>
      </c>
      <c r="M276" s="43" t="s">
        <v>108</v>
      </c>
      <c r="N276" s="43" t="s">
        <v>97</v>
      </c>
      <c r="O276" s="43" t="s">
        <v>98</v>
      </c>
      <c r="P276" s="43" t="s">
        <v>99</v>
      </c>
      <c r="Q276" s="43" t="s">
        <v>100</v>
      </c>
      <c r="R276" s="43" t="s">
        <v>101</v>
      </c>
      <c r="S276" s="44" t="s">
        <v>109</v>
      </c>
      <c r="T276" s="159"/>
      <c r="U276" s="160"/>
      <c r="V276" s="161"/>
    </row>
    <row r="277" spans="1:24" ht="28.5" customHeight="1">
      <c r="A277" s="45" t="s">
        <v>124</v>
      </c>
      <c r="B277" s="40"/>
      <c r="C277" s="40"/>
      <c r="D277" s="40"/>
      <c r="E277" s="40"/>
      <c r="F277" s="40"/>
      <c r="G277" s="40"/>
      <c r="H277" s="40"/>
      <c r="I277" s="40"/>
      <c r="J277" s="40"/>
      <c r="K277" s="40"/>
      <c r="L277" s="40"/>
      <c r="M277" s="40"/>
      <c r="N277" s="40"/>
      <c r="O277" s="40"/>
      <c r="P277" s="40"/>
      <c r="Q277" s="40"/>
      <c r="R277" s="40"/>
      <c r="S277" s="46">
        <f>SUM(B277:R277)</f>
        <v>0</v>
      </c>
      <c r="T277" s="162" t="s">
        <v>111</v>
      </c>
      <c r="U277" s="162"/>
      <c r="V277" s="47"/>
    </row>
    <row r="278" spans="1:24" ht="24" customHeight="1">
      <c r="A278" s="45" t="s">
        <v>125</v>
      </c>
      <c r="B278" s="40"/>
      <c r="C278" s="40"/>
      <c r="D278" s="40"/>
      <c r="E278" s="40"/>
      <c r="F278" s="40"/>
      <c r="G278" s="40"/>
      <c r="H278" s="40"/>
      <c r="I278" s="40"/>
      <c r="J278" s="40"/>
      <c r="K278" s="40"/>
      <c r="L278" s="40"/>
      <c r="M278" s="40"/>
      <c r="N278" s="40"/>
      <c r="O278" s="40"/>
      <c r="P278" s="40"/>
      <c r="Q278" s="40"/>
      <c r="R278" s="40"/>
      <c r="S278" s="46"/>
      <c r="T278" s="163">
        <f>U275*J274</f>
        <v>0</v>
      </c>
      <c r="U278" s="163"/>
      <c r="V278" s="48"/>
    </row>
    <row r="279" spans="1:24" ht="24" customHeight="1">
      <c r="A279" s="45" t="s">
        <v>126</v>
      </c>
      <c r="B279" s="40"/>
      <c r="C279" s="40"/>
      <c r="D279" s="40"/>
      <c r="E279" s="40"/>
      <c r="F279" s="40"/>
      <c r="G279" s="40"/>
      <c r="H279" s="40"/>
      <c r="I279" s="40"/>
      <c r="J279" s="40"/>
      <c r="K279" s="40"/>
      <c r="L279" s="40"/>
      <c r="M279" s="40"/>
      <c r="N279" s="40"/>
      <c r="O279" s="40"/>
      <c r="P279" s="40"/>
      <c r="Q279" s="40"/>
      <c r="R279" s="40"/>
      <c r="S279" s="49" t="str">
        <f>IF(T273=1,"　",IF(V279=0,0,IF(LEN(ROUND(SUM($B279:$R279)/COUNTIF($B279:$R279,"&gt;0"),0))&lt;4,ROUND(SUM($B279:$R279)/COUNTIF($B279:$R279,"&gt;0"),0),ROUND(SUM($B279:$R279)/COUNTIF($B279:$R279,"&gt;0"),-(LEN(ROUND(SUM($B279:$R279)/COUNTIF($B279:$R279,"&gt;0"),0))-3)))))</f>
        <v>　</v>
      </c>
      <c r="T279" s="164" t="s">
        <v>114</v>
      </c>
      <c r="U279" s="164"/>
      <c r="V279" s="50"/>
      <c r="X279" s="51"/>
    </row>
    <row r="280" spans="1:24" ht="25.5">
      <c r="A280" s="45" t="s">
        <v>115</v>
      </c>
      <c r="B280" s="46">
        <f t="shared" ref="B280:R280" si="48">B277*B278</f>
        <v>0</v>
      </c>
      <c r="C280" s="46">
        <f t="shared" si="48"/>
        <v>0</v>
      </c>
      <c r="D280" s="46">
        <f t="shared" si="48"/>
        <v>0</v>
      </c>
      <c r="E280" s="46">
        <f t="shared" si="48"/>
        <v>0</v>
      </c>
      <c r="F280" s="46">
        <f t="shared" si="48"/>
        <v>0</v>
      </c>
      <c r="G280" s="46">
        <f t="shared" si="48"/>
        <v>0</v>
      </c>
      <c r="H280" s="46">
        <f t="shared" si="48"/>
        <v>0</v>
      </c>
      <c r="I280" s="46">
        <f t="shared" si="48"/>
        <v>0</v>
      </c>
      <c r="J280" s="46">
        <f t="shared" si="48"/>
        <v>0</v>
      </c>
      <c r="K280" s="46">
        <f t="shared" si="48"/>
        <v>0</v>
      </c>
      <c r="L280" s="46">
        <f t="shared" si="48"/>
        <v>0</v>
      </c>
      <c r="M280" s="46">
        <f t="shared" si="48"/>
        <v>0</v>
      </c>
      <c r="N280" s="46">
        <f t="shared" si="48"/>
        <v>0</v>
      </c>
      <c r="O280" s="46">
        <f t="shared" si="48"/>
        <v>0</v>
      </c>
      <c r="P280" s="46">
        <f t="shared" si="48"/>
        <v>0</v>
      </c>
      <c r="Q280" s="46">
        <f t="shared" si="48"/>
        <v>0</v>
      </c>
      <c r="R280" s="46">
        <f t="shared" si="48"/>
        <v>0</v>
      </c>
      <c r="S280" s="46">
        <f>SUM(B280:R280)</f>
        <v>0</v>
      </c>
      <c r="T280" s="164">
        <f>IF(U275=0,0,IF(J273=S277,S280,ROUNDDOWN((J273/S277)*S280,0)))</f>
        <v>0</v>
      </c>
      <c r="U280" s="164"/>
      <c r="V280" s="47"/>
    </row>
    <row r="281" spans="1:24" ht="25.5">
      <c r="A281" s="52" t="s">
        <v>116</v>
      </c>
      <c r="B281" s="53">
        <f t="shared" ref="B281:R281" si="49">IF($T273=2,0,B277*B279)</f>
        <v>0</v>
      </c>
      <c r="C281" s="53">
        <f t="shared" si="49"/>
        <v>0</v>
      </c>
      <c r="D281" s="53">
        <f t="shared" si="49"/>
        <v>0</v>
      </c>
      <c r="E281" s="53">
        <f t="shared" si="49"/>
        <v>0</v>
      </c>
      <c r="F281" s="53">
        <f t="shared" si="49"/>
        <v>0</v>
      </c>
      <c r="G281" s="53">
        <f t="shared" si="49"/>
        <v>0</v>
      </c>
      <c r="H281" s="53">
        <f t="shared" si="49"/>
        <v>0</v>
      </c>
      <c r="I281" s="53">
        <f t="shared" si="49"/>
        <v>0</v>
      </c>
      <c r="J281" s="53">
        <f t="shared" si="49"/>
        <v>0</v>
      </c>
      <c r="K281" s="53">
        <f t="shared" si="49"/>
        <v>0</v>
      </c>
      <c r="L281" s="53">
        <f t="shared" si="49"/>
        <v>0</v>
      </c>
      <c r="M281" s="53">
        <f t="shared" si="49"/>
        <v>0</v>
      </c>
      <c r="N281" s="53">
        <f t="shared" si="49"/>
        <v>0</v>
      </c>
      <c r="O281" s="53">
        <f t="shared" si="49"/>
        <v>0</v>
      </c>
      <c r="P281" s="53">
        <f t="shared" si="49"/>
        <v>0</v>
      </c>
      <c r="Q281" s="53">
        <f t="shared" si="49"/>
        <v>0</v>
      </c>
      <c r="R281" s="53">
        <f t="shared" si="49"/>
        <v>0</v>
      </c>
      <c r="S281" s="53">
        <f>IF($T273=2,0,SUM(B281:R281))</f>
        <v>0</v>
      </c>
      <c r="T281" s="162" t="str">
        <f>IF(T273=1,"スライド単価p'×対象数量","平均単価×対象数量")</f>
        <v>スライド単価p'×対象数量</v>
      </c>
      <c r="U281" s="162"/>
      <c r="V281" s="47"/>
    </row>
    <row r="282" spans="1:24" ht="26.25" customHeight="1">
      <c r="A282" s="54" t="s">
        <v>117</v>
      </c>
      <c r="B282" s="165" t="str">
        <f>IF(T273=1,"ｐ’＝Σ（搬入数量×実勢価格）÷搬入数量＝","  ")</f>
        <v>ｐ’＝Σ（搬入数量×実勢価格）÷搬入数量＝</v>
      </c>
      <c r="C282" s="165"/>
      <c r="D282" s="165"/>
      <c r="E282" s="165"/>
      <c r="F282" s="165"/>
      <c r="G282" s="165"/>
      <c r="H282" s="165"/>
      <c r="I282" s="55">
        <f>IF(T273=1,S281,"  ")</f>
        <v>0</v>
      </c>
      <c r="J282" s="56" t="str">
        <f>IF(T273=1,"÷","  ")</f>
        <v>÷</v>
      </c>
      <c r="K282" s="55">
        <f>IF(T273=1,S277,"  ")</f>
        <v>0</v>
      </c>
      <c r="L282" s="56" t="str">
        <f>IF(T273=1,"＝","  ")</f>
        <v>＝</v>
      </c>
      <c r="M282" s="55"/>
      <c r="N282" s="56"/>
      <c r="O282" s="57">
        <f>IF(T273=2,"  ",IF(K282=0,0,I282/K282))</f>
        <v>0</v>
      </c>
      <c r="P282" s="57"/>
      <c r="Q282" s="58"/>
      <c r="R282" s="59" t="s">
        <v>61</v>
      </c>
      <c r="S282" s="60">
        <f>IF(T273=2,"  ",IF(LEN(ROUND(O282,0))&lt;4,ROUND(O282,0),ROUND(O282,-(LEN(ROUND(O282,0))-3))))</f>
        <v>0</v>
      </c>
      <c r="T282" s="164">
        <f>IF(T273=1,U275*S282,S279*U275)</f>
        <v>0</v>
      </c>
      <c r="U282" s="164"/>
      <c r="V282" s="47"/>
    </row>
    <row r="284" spans="1:24" ht="13.5" customHeight="1">
      <c r="A284" s="38" t="s">
        <v>150</v>
      </c>
      <c r="B284" s="155" t="s">
        <v>123</v>
      </c>
      <c r="C284" s="155"/>
      <c r="D284" s="155"/>
      <c r="E284" s="155"/>
      <c r="F284" s="155"/>
      <c r="G284" s="155"/>
      <c r="H284" s="155"/>
      <c r="I284" s="39" t="s">
        <v>46</v>
      </c>
      <c r="J284" s="40"/>
      <c r="K284" s="39" t="str">
        <f>IF($V290=0," ",VLOOKUP($V290,単価データ!$A$1:$AH$10714,4,FALSE))</f>
        <v xml:space="preserve"> </v>
      </c>
      <c r="L284" s="156" t="s">
        <v>90</v>
      </c>
      <c r="M284" s="156"/>
      <c r="N284" s="156"/>
      <c r="O284" s="156"/>
      <c r="P284" s="156"/>
      <c r="Q284" s="156"/>
      <c r="R284" s="156"/>
      <c r="S284" s="156"/>
      <c r="T284" s="157">
        <v>1</v>
      </c>
      <c r="U284" s="157"/>
    </row>
    <row r="285" spans="1:24">
      <c r="A285" s="39" t="str">
        <f>IF($V290=0," ",VLOOKUP($V290,単価データ!$A$1:$AH$10714,2,FALSE))</f>
        <v xml:space="preserve"> </v>
      </c>
      <c r="B285" s="155" t="s">
        <v>91</v>
      </c>
      <c r="C285" s="155"/>
      <c r="D285" s="155"/>
      <c r="E285" s="155"/>
      <c r="F285" s="155"/>
      <c r="G285" s="155"/>
      <c r="H285" s="155"/>
      <c r="I285" s="39" t="s">
        <v>46</v>
      </c>
      <c r="J285" s="40"/>
      <c r="K285" s="39" t="s">
        <v>92</v>
      </c>
      <c r="L285" s="156"/>
      <c r="M285" s="156"/>
      <c r="N285" s="156"/>
      <c r="O285" s="156"/>
      <c r="P285" s="156"/>
      <c r="Q285" s="156"/>
      <c r="R285" s="156"/>
      <c r="S285" s="156"/>
      <c r="T285" s="157"/>
      <c r="U285" s="157"/>
    </row>
    <row r="286" spans="1:24" ht="13.5" customHeight="1">
      <c r="A286" s="38" t="s">
        <v>93</v>
      </c>
      <c r="B286" s="158" t="s">
        <v>94</v>
      </c>
      <c r="C286" s="158"/>
      <c r="D286" s="158"/>
      <c r="E286" s="158"/>
      <c r="F286" s="158"/>
      <c r="G286" s="158"/>
      <c r="H286" s="158"/>
      <c r="I286" s="158"/>
      <c r="J286" s="158"/>
      <c r="K286" s="158"/>
      <c r="L286" s="158"/>
      <c r="M286" s="158"/>
      <c r="N286" s="158"/>
      <c r="O286" s="158"/>
      <c r="P286" s="158"/>
      <c r="Q286" s="158"/>
      <c r="R286" s="158"/>
      <c r="S286" s="158"/>
      <c r="T286" s="159" t="s">
        <v>95</v>
      </c>
      <c r="U286" s="160">
        <f>IF(T284=2,J284,IF(J284&gt;S288,0,J284))</f>
        <v>0</v>
      </c>
      <c r="V286" s="161" t="s">
        <v>96</v>
      </c>
    </row>
    <row r="287" spans="1:24" ht="27.75" customHeight="1">
      <c r="A287" s="42" t="str">
        <f>IF($V290=0," ",VLOOKUP($V290,単価データ!$A$1:$AH$10714,3,FALSE))</f>
        <v xml:space="preserve"> </v>
      </c>
      <c r="B287" s="43" t="s">
        <v>97</v>
      </c>
      <c r="C287" s="43" t="s">
        <v>98</v>
      </c>
      <c r="D287" s="43" t="s">
        <v>99</v>
      </c>
      <c r="E287" s="43" t="s">
        <v>100</v>
      </c>
      <c r="F287" s="43" t="s">
        <v>101</v>
      </c>
      <c r="G287" s="43" t="s">
        <v>102</v>
      </c>
      <c r="H287" s="43" t="s">
        <v>103</v>
      </c>
      <c r="I287" s="43" t="s">
        <v>104</v>
      </c>
      <c r="J287" s="43" t="s">
        <v>105</v>
      </c>
      <c r="K287" s="43" t="s">
        <v>106</v>
      </c>
      <c r="L287" s="43" t="s">
        <v>107</v>
      </c>
      <c r="M287" s="43" t="s">
        <v>108</v>
      </c>
      <c r="N287" s="43" t="s">
        <v>97</v>
      </c>
      <c r="O287" s="43" t="s">
        <v>98</v>
      </c>
      <c r="P287" s="43" t="s">
        <v>99</v>
      </c>
      <c r="Q287" s="43" t="s">
        <v>100</v>
      </c>
      <c r="R287" s="43" t="s">
        <v>101</v>
      </c>
      <c r="S287" s="44" t="s">
        <v>109</v>
      </c>
      <c r="T287" s="159"/>
      <c r="U287" s="160"/>
      <c r="V287" s="161"/>
    </row>
    <row r="288" spans="1:24" ht="28.5" customHeight="1">
      <c r="A288" s="45" t="s">
        <v>124</v>
      </c>
      <c r="B288" s="40"/>
      <c r="C288" s="40"/>
      <c r="D288" s="40"/>
      <c r="E288" s="40"/>
      <c r="F288" s="40"/>
      <c r="G288" s="40"/>
      <c r="H288" s="40"/>
      <c r="I288" s="40"/>
      <c r="J288" s="40"/>
      <c r="K288" s="40"/>
      <c r="L288" s="40"/>
      <c r="M288" s="40"/>
      <c r="N288" s="40"/>
      <c r="O288" s="40"/>
      <c r="P288" s="40"/>
      <c r="Q288" s="40"/>
      <c r="R288" s="40"/>
      <c r="S288" s="46">
        <f>SUM(B288:R288)</f>
        <v>0</v>
      </c>
      <c r="T288" s="162" t="s">
        <v>111</v>
      </c>
      <c r="U288" s="162"/>
      <c r="V288" s="47"/>
    </row>
    <row r="289" spans="1:24" ht="24" customHeight="1">
      <c r="A289" s="45" t="s">
        <v>125</v>
      </c>
      <c r="B289" s="40"/>
      <c r="C289" s="40"/>
      <c r="D289" s="40"/>
      <c r="E289" s="40"/>
      <c r="F289" s="40"/>
      <c r="G289" s="40"/>
      <c r="H289" s="40"/>
      <c r="I289" s="40"/>
      <c r="J289" s="40"/>
      <c r="K289" s="40"/>
      <c r="L289" s="40"/>
      <c r="M289" s="40"/>
      <c r="N289" s="40"/>
      <c r="O289" s="40"/>
      <c r="P289" s="40"/>
      <c r="Q289" s="40"/>
      <c r="R289" s="40"/>
      <c r="S289" s="46"/>
      <c r="T289" s="163">
        <f>U286*J285</f>
        <v>0</v>
      </c>
      <c r="U289" s="163"/>
      <c r="V289" s="48"/>
    </row>
    <row r="290" spans="1:24" ht="24" customHeight="1">
      <c r="A290" s="45" t="s">
        <v>126</v>
      </c>
      <c r="B290" s="40"/>
      <c r="C290" s="40"/>
      <c r="D290" s="40"/>
      <c r="E290" s="40"/>
      <c r="F290" s="40"/>
      <c r="G290" s="40"/>
      <c r="H290" s="40"/>
      <c r="I290" s="40"/>
      <c r="J290" s="40"/>
      <c r="K290" s="40"/>
      <c r="L290" s="40"/>
      <c r="M290" s="40"/>
      <c r="N290" s="40"/>
      <c r="O290" s="40"/>
      <c r="P290" s="40"/>
      <c r="Q290" s="40"/>
      <c r="R290" s="40"/>
      <c r="S290" s="49" t="str">
        <f>IF(T284=1,"　",IF(V290=0,0,IF(LEN(ROUND(SUM($B290:$R290)/COUNTIF($B290:$R290,"&gt;0"),0))&lt;4,ROUND(SUM($B290:$R290)/COUNTIF($B290:$R290,"&gt;0"),0),ROUND(SUM($B290:$R290)/COUNTIF($B290:$R290,"&gt;0"),-(LEN(ROUND(SUM($B290:$R290)/COUNTIF($B290:$R290,"&gt;0"),0))-3)))))</f>
        <v>　</v>
      </c>
      <c r="T290" s="164" t="s">
        <v>114</v>
      </c>
      <c r="U290" s="164"/>
      <c r="V290" s="50"/>
      <c r="X290" s="51"/>
    </row>
    <row r="291" spans="1:24" ht="25.5">
      <c r="A291" s="45" t="s">
        <v>115</v>
      </c>
      <c r="B291" s="46">
        <f t="shared" ref="B291:R291" si="50">B288*B289</f>
        <v>0</v>
      </c>
      <c r="C291" s="46">
        <f t="shared" si="50"/>
        <v>0</v>
      </c>
      <c r="D291" s="46">
        <f t="shared" si="50"/>
        <v>0</v>
      </c>
      <c r="E291" s="46">
        <f t="shared" si="50"/>
        <v>0</v>
      </c>
      <c r="F291" s="46">
        <f t="shared" si="50"/>
        <v>0</v>
      </c>
      <c r="G291" s="46">
        <f t="shared" si="50"/>
        <v>0</v>
      </c>
      <c r="H291" s="46">
        <f t="shared" si="50"/>
        <v>0</v>
      </c>
      <c r="I291" s="46">
        <f t="shared" si="50"/>
        <v>0</v>
      </c>
      <c r="J291" s="46">
        <f t="shared" si="50"/>
        <v>0</v>
      </c>
      <c r="K291" s="46">
        <f t="shared" si="50"/>
        <v>0</v>
      </c>
      <c r="L291" s="46">
        <f t="shared" si="50"/>
        <v>0</v>
      </c>
      <c r="M291" s="46">
        <f t="shared" si="50"/>
        <v>0</v>
      </c>
      <c r="N291" s="46">
        <f t="shared" si="50"/>
        <v>0</v>
      </c>
      <c r="O291" s="46">
        <f t="shared" si="50"/>
        <v>0</v>
      </c>
      <c r="P291" s="46">
        <f t="shared" si="50"/>
        <v>0</v>
      </c>
      <c r="Q291" s="46">
        <f t="shared" si="50"/>
        <v>0</v>
      </c>
      <c r="R291" s="46">
        <f t="shared" si="50"/>
        <v>0</v>
      </c>
      <c r="S291" s="46">
        <f>SUM(B291:R291)</f>
        <v>0</v>
      </c>
      <c r="T291" s="164">
        <f>IF(U286=0,0,IF(J284=S288,S291,ROUNDDOWN((J284/S288)*S291,0)))</f>
        <v>0</v>
      </c>
      <c r="U291" s="164"/>
      <c r="V291" s="47"/>
    </row>
    <row r="292" spans="1:24" ht="25.5">
      <c r="A292" s="52" t="s">
        <v>116</v>
      </c>
      <c r="B292" s="53">
        <f t="shared" ref="B292:R292" si="51">IF($T284=2,0,B288*B290)</f>
        <v>0</v>
      </c>
      <c r="C292" s="53">
        <f t="shared" si="51"/>
        <v>0</v>
      </c>
      <c r="D292" s="53">
        <f t="shared" si="51"/>
        <v>0</v>
      </c>
      <c r="E292" s="53">
        <f t="shared" si="51"/>
        <v>0</v>
      </c>
      <c r="F292" s="53">
        <f t="shared" si="51"/>
        <v>0</v>
      </c>
      <c r="G292" s="53">
        <f t="shared" si="51"/>
        <v>0</v>
      </c>
      <c r="H292" s="53">
        <f t="shared" si="51"/>
        <v>0</v>
      </c>
      <c r="I292" s="53">
        <f t="shared" si="51"/>
        <v>0</v>
      </c>
      <c r="J292" s="53">
        <f t="shared" si="51"/>
        <v>0</v>
      </c>
      <c r="K292" s="53">
        <f t="shared" si="51"/>
        <v>0</v>
      </c>
      <c r="L292" s="53">
        <f t="shared" si="51"/>
        <v>0</v>
      </c>
      <c r="M292" s="53">
        <f t="shared" si="51"/>
        <v>0</v>
      </c>
      <c r="N292" s="53">
        <f t="shared" si="51"/>
        <v>0</v>
      </c>
      <c r="O292" s="53">
        <f t="shared" si="51"/>
        <v>0</v>
      </c>
      <c r="P292" s="53">
        <f t="shared" si="51"/>
        <v>0</v>
      </c>
      <c r="Q292" s="53">
        <f t="shared" si="51"/>
        <v>0</v>
      </c>
      <c r="R292" s="53">
        <f t="shared" si="51"/>
        <v>0</v>
      </c>
      <c r="S292" s="53">
        <f>IF($T284=2,0,SUM(B292:R292))</f>
        <v>0</v>
      </c>
      <c r="T292" s="162" t="str">
        <f>IF(T284=1,"スライド単価p'×対象数量","平均単価×対象数量")</f>
        <v>スライド単価p'×対象数量</v>
      </c>
      <c r="U292" s="162"/>
      <c r="V292" s="47"/>
    </row>
    <row r="293" spans="1:24" ht="26.25" customHeight="1">
      <c r="A293" s="54" t="s">
        <v>117</v>
      </c>
      <c r="B293" s="165" t="str">
        <f>IF(T284=1,"ｐ’＝Σ（搬入数量×実勢価格）÷搬入数量＝","  ")</f>
        <v>ｐ’＝Σ（搬入数量×実勢価格）÷搬入数量＝</v>
      </c>
      <c r="C293" s="165"/>
      <c r="D293" s="165"/>
      <c r="E293" s="165"/>
      <c r="F293" s="165"/>
      <c r="G293" s="165"/>
      <c r="H293" s="165"/>
      <c r="I293" s="55">
        <f>IF(T284=1,S292,"  ")</f>
        <v>0</v>
      </c>
      <c r="J293" s="56" t="str">
        <f>IF(T284=1,"÷","  ")</f>
        <v>÷</v>
      </c>
      <c r="K293" s="55">
        <f>IF(T284=1,S288,"  ")</f>
        <v>0</v>
      </c>
      <c r="L293" s="56" t="str">
        <f>IF(T284=1,"＝","  ")</f>
        <v>＝</v>
      </c>
      <c r="M293" s="55"/>
      <c r="N293" s="56"/>
      <c r="O293" s="57">
        <f>IF(T284=2,"  ",IF(K293=0,0,I293/K293))</f>
        <v>0</v>
      </c>
      <c r="P293" s="57"/>
      <c r="Q293" s="58"/>
      <c r="R293" s="59" t="s">
        <v>61</v>
      </c>
      <c r="S293" s="60">
        <f>IF(T284=2,"  ",IF(LEN(ROUND(O293,0))&lt;4,ROUND(O293,0),ROUND(O293,-(LEN(ROUND(O293,0))-3))))</f>
        <v>0</v>
      </c>
      <c r="T293" s="164">
        <f>IF(T284=1,U286*S293,S290*U286)</f>
        <v>0</v>
      </c>
      <c r="U293" s="164"/>
      <c r="V293" s="47"/>
    </row>
    <row r="295" spans="1:24" ht="13.5" customHeight="1">
      <c r="A295" s="38" t="s">
        <v>151</v>
      </c>
      <c r="B295" s="155" t="s">
        <v>123</v>
      </c>
      <c r="C295" s="155"/>
      <c r="D295" s="155"/>
      <c r="E295" s="155"/>
      <c r="F295" s="155"/>
      <c r="G295" s="155"/>
      <c r="H295" s="155"/>
      <c r="I295" s="39" t="s">
        <v>46</v>
      </c>
      <c r="J295" s="40"/>
      <c r="K295" s="39" t="str">
        <f>IF($V301=0," ",VLOOKUP($V301,単価データ!$A$1:$AH$10714,4,FALSE))</f>
        <v xml:space="preserve"> </v>
      </c>
      <c r="L295" s="156" t="s">
        <v>90</v>
      </c>
      <c r="M295" s="156"/>
      <c r="N295" s="156"/>
      <c r="O295" s="156"/>
      <c r="P295" s="156"/>
      <c r="Q295" s="156"/>
      <c r="R295" s="156"/>
      <c r="S295" s="156"/>
      <c r="T295" s="157">
        <v>1</v>
      </c>
      <c r="U295" s="157"/>
    </row>
    <row r="296" spans="1:24">
      <c r="A296" s="39" t="str">
        <f>IF($V301=0," ",VLOOKUP($V301,単価データ!$A$1:$AH$10714,2,FALSE))</f>
        <v xml:space="preserve"> </v>
      </c>
      <c r="B296" s="155" t="s">
        <v>91</v>
      </c>
      <c r="C296" s="155"/>
      <c r="D296" s="155"/>
      <c r="E296" s="155"/>
      <c r="F296" s="155"/>
      <c r="G296" s="155"/>
      <c r="H296" s="155"/>
      <c r="I296" s="39" t="s">
        <v>46</v>
      </c>
      <c r="J296" s="40"/>
      <c r="K296" s="39" t="s">
        <v>92</v>
      </c>
      <c r="L296" s="156"/>
      <c r="M296" s="156"/>
      <c r="N296" s="156"/>
      <c r="O296" s="156"/>
      <c r="P296" s="156"/>
      <c r="Q296" s="156"/>
      <c r="R296" s="156"/>
      <c r="S296" s="156"/>
      <c r="T296" s="157"/>
      <c r="U296" s="157"/>
    </row>
    <row r="297" spans="1:24" ht="13.5" customHeight="1">
      <c r="A297" s="38" t="s">
        <v>93</v>
      </c>
      <c r="B297" s="158" t="s">
        <v>94</v>
      </c>
      <c r="C297" s="158"/>
      <c r="D297" s="158"/>
      <c r="E297" s="158"/>
      <c r="F297" s="158"/>
      <c r="G297" s="158"/>
      <c r="H297" s="158"/>
      <c r="I297" s="158"/>
      <c r="J297" s="158"/>
      <c r="K297" s="158"/>
      <c r="L297" s="158"/>
      <c r="M297" s="158"/>
      <c r="N297" s="158"/>
      <c r="O297" s="158"/>
      <c r="P297" s="158"/>
      <c r="Q297" s="158"/>
      <c r="R297" s="158"/>
      <c r="S297" s="158"/>
      <c r="T297" s="159" t="s">
        <v>95</v>
      </c>
      <c r="U297" s="160">
        <f>IF(T295=2,J295,IF(J295&gt;S299,0,J295))</f>
        <v>0</v>
      </c>
      <c r="V297" s="161" t="s">
        <v>96</v>
      </c>
    </row>
    <row r="298" spans="1:24" ht="27.75" customHeight="1">
      <c r="A298" s="42" t="str">
        <f>IF($V301=0," ",VLOOKUP($V301,単価データ!$A$1:$AH$10714,3,FALSE))</f>
        <v xml:space="preserve"> </v>
      </c>
      <c r="B298" s="43" t="s">
        <v>97</v>
      </c>
      <c r="C298" s="43" t="s">
        <v>98</v>
      </c>
      <c r="D298" s="43" t="s">
        <v>99</v>
      </c>
      <c r="E298" s="43" t="s">
        <v>100</v>
      </c>
      <c r="F298" s="43" t="s">
        <v>101</v>
      </c>
      <c r="G298" s="43" t="s">
        <v>102</v>
      </c>
      <c r="H298" s="43" t="s">
        <v>103</v>
      </c>
      <c r="I298" s="43" t="s">
        <v>104</v>
      </c>
      <c r="J298" s="43" t="s">
        <v>105</v>
      </c>
      <c r="K298" s="43" t="s">
        <v>106</v>
      </c>
      <c r="L298" s="43" t="s">
        <v>107</v>
      </c>
      <c r="M298" s="43" t="s">
        <v>108</v>
      </c>
      <c r="N298" s="43" t="s">
        <v>97</v>
      </c>
      <c r="O298" s="43" t="s">
        <v>98</v>
      </c>
      <c r="P298" s="43" t="s">
        <v>99</v>
      </c>
      <c r="Q298" s="43" t="s">
        <v>100</v>
      </c>
      <c r="R298" s="43" t="s">
        <v>101</v>
      </c>
      <c r="S298" s="44" t="s">
        <v>109</v>
      </c>
      <c r="T298" s="159"/>
      <c r="U298" s="160"/>
      <c r="V298" s="161"/>
    </row>
    <row r="299" spans="1:24" ht="28.5" customHeight="1">
      <c r="A299" s="45" t="s">
        <v>124</v>
      </c>
      <c r="B299" s="40"/>
      <c r="C299" s="40"/>
      <c r="D299" s="40"/>
      <c r="E299" s="40"/>
      <c r="F299" s="40"/>
      <c r="G299" s="40"/>
      <c r="H299" s="40"/>
      <c r="I299" s="40"/>
      <c r="J299" s="40"/>
      <c r="K299" s="40"/>
      <c r="L299" s="40"/>
      <c r="M299" s="40"/>
      <c r="N299" s="40"/>
      <c r="O299" s="40"/>
      <c r="P299" s="40"/>
      <c r="Q299" s="40"/>
      <c r="R299" s="40"/>
      <c r="S299" s="46">
        <f>SUM(B299:R299)</f>
        <v>0</v>
      </c>
      <c r="T299" s="162" t="s">
        <v>111</v>
      </c>
      <c r="U299" s="162"/>
      <c r="V299" s="47"/>
    </row>
    <row r="300" spans="1:24" ht="24" customHeight="1">
      <c r="A300" s="45" t="s">
        <v>125</v>
      </c>
      <c r="B300" s="40"/>
      <c r="C300" s="40"/>
      <c r="D300" s="40"/>
      <c r="E300" s="40"/>
      <c r="F300" s="40"/>
      <c r="G300" s="40"/>
      <c r="H300" s="40"/>
      <c r="I300" s="40"/>
      <c r="J300" s="40"/>
      <c r="K300" s="40"/>
      <c r="L300" s="40"/>
      <c r="M300" s="40"/>
      <c r="N300" s="40"/>
      <c r="O300" s="40"/>
      <c r="P300" s="40"/>
      <c r="Q300" s="40"/>
      <c r="R300" s="40"/>
      <c r="S300" s="46"/>
      <c r="T300" s="163">
        <f>U297*J296</f>
        <v>0</v>
      </c>
      <c r="U300" s="163"/>
      <c r="V300" s="48"/>
    </row>
    <row r="301" spans="1:24" ht="24" customHeight="1">
      <c r="A301" s="45" t="s">
        <v>126</v>
      </c>
      <c r="B301" s="40"/>
      <c r="C301" s="40"/>
      <c r="D301" s="40"/>
      <c r="E301" s="40"/>
      <c r="F301" s="40"/>
      <c r="G301" s="40"/>
      <c r="H301" s="40"/>
      <c r="I301" s="40"/>
      <c r="J301" s="40"/>
      <c r="K301" s="40"/>
      <c r="L301" s="40"/>
      <c r="M301" s="40"/>
      <c r="N301" s="40"/>
      <c r="O301" s="40"/>
      <c r="P301" s="40"/>
      <c r="Q301" s="40"/>
      <c r="R301" s="40"/>
      <c r="S301" s="49" t="str">
        <f>IF(T295=1,"　",IF(V301=0,0,IF(LEN(ROUND(SUM($B301:$R301)/COUNTIF($B301:$R301,"&gt;0"),0))&lt;4,ROUND(SUM($B301:$R301)/COUNTIF($B301:$R301,"&gt;0"),0),ROUND(SUM($B301:$R301)/COUNTIF($B301:$R301,"&gt;0"),-(LEN(ROUND(SUM($B301:$R301)/COUNTIF($B301:$R301,"&gt;0"),0))-3)))))</f>
        <v>　</v>
      </c>
      <c r="T301" s="164" t="s">
        <v>114</v>
      </c>
      <c r="U301" s="164"/>
      <c r="V301" s="50"/>
      <c r="X301" s="51"/>
    </row>
    <row r="302" spans="1:24" ht="25.5">
      <c r="A302" s="45" t="s">
        <v>115</v>
      </c>
      <c r="B302" s="46">
        <f t="shared" ref="B302:R302" si="52">B299*B300</f>
        <v>0</v>
      </c>
      <c r="C302" s="46">
        <f t="shared" si="52"/>
        <v>0</v>
      </c>
      <c r="D302" s="46">
        <f t="shared" si="52"/>
        <v>0</v>
      </c>
      <c r="E302" s="46">
        <f t="shared" si="52"/>
        <v>0</v>
      </c>
      <c r="F302" s="46">
        <f t="shared" si="52"/>
        <v>0</v>
      </c>
      <c r="G302" s="46">
        <f t="shared" si="52"/>
        <v>0</v>
      </c>
      <c r="H302" s="46">
        <f t="shared" si="52"/>
        <v>0</v>
      </c>
      <c r="I302" s="46">
        <f t="shared" si="52"/>
        <v>0</v>
      </c>
      <c r="J302" s="46">
        <f t="shared" si="52"/>
        <v>0</v>
      </c>
      <c r="K302" s="46">
        <f t="shared" si="52"/>
        <v>0</v>
      </c>
      <c r="L302" s="46">
        <f t="shared" si="52"/>
        <v>0</v>
      </c>
      <c r="M302" s="46">
        <f t="shared" si="52"/>
        <v>0</v>
      </c>
      <c r="N302" s="46">
        <f t="shared" si="52"/>
        <v>0</v>
      </c>
      <c r="O302" s="46">
        <f t="shared" si="52"/>
        <v>0</v>
      </c>
      <c r="P302" s="46">
        <f t="shared" si="52"/>
        <v>0</v>
      </c>
      <c r="Q302" s="46">
        <f t="shared" si="52"/>
        <v>0</v>
      </c>
      <c r="R302" s="46">
        <f t="shared" si="52"/>
        <v>0</v>
      </c>
      <c r="S302" s="46">
        <f>SUM(B302:R302)</f>
        <v>0</v>
      </c>
      <c r="T302" s="164">
        <f>IF(U297=0,0,IF(J295=S299,S302,ROUNDDOWN((J295/S299)*S302,0)))</f>
        <v>0</v>
      </c>
      <c r="U302" s="164"/>
      <c r="V302" s="47"/>
    </row>
    <row r="303" spans="1:24" ht="25.5">
      <c r="A303" s="52" t="s">
        <v>116</v>
      </c>
      <c r="B303" s="53">
        <f t="shared" ref="B303:R303" si="53">IF($T295=2,0,B299*B301)</f>
        <v>0</v>
      </c>
      <c r="C303" s="53">
        <f t="shared" si="53"/>
        <v>0</v>
      </c>
      <c r="D303" s="53">
        <f t="shared" si="53"/>
        <v>0</v>
      </c>
      <c r="E303" s="53">
        <f t="shared" si="53"/>
        <v>0</v>
      </c>
      <c r="F303" s="53">
        <f t="shared" si="53"/>
        <v>0</v>
      </c>
      <c r="G303" s="53">
        <f t="shared" si="53"/>
        <v>0</v>
      </c>
      <c r="H303" s="53">
        <f t="shared" si="53"/>
        <v>0</v>
      </c>
      <c r="I303" s="53">
        <f t="shared" si="53"/>
        <v>0</v>
      </c>
      <c r="J303" s="53">
        <f t="shared" si="53"/>
        <v>0</v>
      </c>
      <c r="K303" s="53">
        <f t="shared" si="53"/>
        <v>0</v>
      </c>
      <c r="L303" s="53">
        <f t="shared" si="53"/>
        <v>0</v>
      </c>
      <c r="M303" s="53">
        <f t="shared" si="53"/>
        <v>0</v>
      </c>
      <c r="N303" s="53">
        <f t="shared" si="53"/>
        <v>0</v>
      </c>
      <c r="O303" s="53">
        <f t="shared" si="53"/>
        <v>0</v>
      </c>
      <c r="P303" s="53">
        <f t="shared" si="53"/>
        <v>0</v>
      </c>
      <c r="Q303" s="53">
        <f t="shared" si="53"/>
        <v>0</v>
      </c>
      <c r="R303" s="53">
        <f t="shared" si="53"/>
        <v>0</v>
      </c>
      <c r="S303" s="53">
        <f>IF($T295=2,0,SUM(B303:R303))</f>
        <v>0</v>
      </c>
      <c r="T303" s="162" t="str">
        <f>IF(T295=1,"スライド単価p'×対象数量","平均単価×対象数量")</f>
        <v>スライド単価p'×対象数量</v>
      </c>
      <c r="U303" s="162"/>
      <c r="V303" s="47"/>
    </row>
    <row r="304" spans="1:24" ht="26.25" customHeight="1">
      <c r="A304" s="54" t="s">
        <v>117</v>
      </c>
      <c r="B304" s="165" t="str">
        <f>IF(T295=1,"ｐ’＝Σ（搬入数量×実勢価格）÷搬入数量＝","  ")</f>
        <v>ｐ’＝Σ（搬入数量×実勢価格）÷搬入数量＝</v>
      </c>
      <c r="C304" s="165"/>
      <c r="D304" s="165"/>
      <c r="E304" s="165"/>
      <c r="F304" s="165"/>
      <c r="G304" s="165"/>
      <c r="H304" s="165"/>
      <c r="I304" s="55">
        <f>IF(T295=1,S303,"  ")</f>
        <v>0</v>
      </c>
      <c r="J304" s="56" t="str">
        <f>IF(T295=1,"÷","  ")</f>
        <v>÷</v>
      </c>
      <c r="K304" s="55">
        <f>IF(T295=1,S299,"  ")</f>
        <v>0</v>
      </c>
      <c r="L304" s="56" t="str">
        <f>IF(T295=1,"＝","  ")</f>
        <v>＝</v>
      </c>
      <c r="M304" s="55"/>
      <c r="N304" s="56"/>
      <c r="O304" s="57">
        <f>IF(T295=2,"  ",IF(K304=0,0,I304/K304))</f>
        <v>0</v>
      </c>
      <c r="P304" s="57"/>
      <c r="Q304" s="58"/>
      <c r="R304" s="59" t="s">
        <v>61</v>
      </c>
      <c r="S304" s="60">
        <f>IF(T295=2,"  ",IF(LEN(ROUND(O304,0))&lt;4,ROUND(O304,0),ROUND(O304,-(LEN(ROUND(O304,0))-3))))</f>
        <v>0</v>
      </c>
      <c r="T304" s="164">
        <f>IF(T295=1,U297*S304,S301*U297)</f>
        <v>0</v>
      </c>
      <c r="U304" s="164"/>
      <c r="V304" s="47"/>
    </row>
    <row r="306" spans="1:24" ht="13.5" customHeight="1">
      <c r="A306" s="38" t="s">
        <v>152</v>
      </c>
      <c r="B306" s="155" t="s">
        <v>123</v>
      </c>
      <c r="C306" s="155"/>
      <c r="D306" s="155"/>
      <c r="E306" s="155"/>
      <c r="F306" s="155"/>
      <c r="G306" s="155"/>
      <c r="H306" s="155"/>
      <c r="I306" s="39" t="s">
        <v>46</v>
      </c>
      <c r="J306" s="40"/>
      <c r="K306" s="39" t="str">
        <f>IF($V312=0," ",VLOOKUP($V312,単価データ!$A$1:$AH$10714,4,FALSE))</f>
        <v xml:space="preserve"> </v>
      </c>
      <c r="L306" s="156" t="s">
        <v>90</v>
      </c>
      <c r="M306" s="156"/>
      <c r="N306" s="156"/>
      <c r="O306" s="156"/>
      <c r="P306" s="156"/>
      <c r="Q306" s="156"/>
      <c r="R306" s="156"/>
      <c r="S306" s="156"/>
      <c r="T306" s="157">
        <v>1</v>
      </c>
      <c r="U306" s="157"/>
    </row>
    <row r="307" spans="1:24">
      <c r="A307" s="39" t="str">
        <f>IF($V312=0," ",VLOOKUP($V312,単価データ!$A$1:$AH$10714,2,FALSE))</f>
        <v xml:space="preserve"> </v>
      </c>
      <c r="B307" s="155" t="s">
        <v>91</v>
      </c>
      <c r="C307" s="155"/>
      <c r="D307" s="155"/>
      <c r="E307" s="155"/>
      <c r="F307" s="155"/>
      <c r="G307" s="155"/>
      <c r="H307" s="155"/>
      <c r="I307" s="39" t="s">
        <v>46</v>
      </c>
      <c r="J307" s="40"/>
      <c r="K307" s="39" t="s">
        <v>92</v>
      </c>
      <c r="L307" s="156"/>
      <c r="M307" s="156"/>
      <c r="N307" s="156"/>
      <c r="O307" s="156"/>
      <c r="P307" s="156"/>
      <c r="Q307" s="156"/>
      <c r="R307" s="156"/>
      <c r="S307" s="156"/>
      <c r="T307" s="157"/>
      <c r="U307" s="157"/>
    </row>
    <row r="308" spans="1:24" ht="13.5" customHeight="1">
      <c r="A308" s="38" t="s">
        <v>93</v>
      </c>
      <c r="B308" s="158" t="s">
        <v>94</v>
      </c>
      <c r="C308" s="158"/>
      <c r="D308" s="158"/>
      <c r="E308" s="158"/>
      <c r="F308" s="158"/>
      <c r="G308" s="158"/>
      <c r="H308" s="158"/>
      <c r="I308" s="158"/>
      <c r="J308" s="158"/>
      <c r="K308" s="158"/>
      <c r="L308" s="158"/>
      <c r="M308" s="158"/>
      <c r="N308" s="158"/>
      <c r="O308" s="158"/>
      <c r="P308" s="158"/>
      <c r="Q308" s="158"/>
      <c r="R308" s="158"/>
      <c r="S308" s="158"/>
      <c r="T308" s="159" t="s">
        <v>95</v>
      </c>
      <c r="U308" s="160">
        <f>IF(T306=2,J306,IF(J306&gt;S310,0,J306))</f>
        <v>0</v>
      </c>
      <c r="V308" s="161" t="s">
        <v>96</v>
      </c>
    </row>
    <row r="309" spans="1:24" ht="27.75" customHeight="1">
      <c r="A309" s="42" t="str">
        <f>IF($V312=0," ",VLOOKUP($V312,単価データ!$A$1:$AH$10714,3,FALSE))</f>
        <v xml:space="preserve"> </v>
      </c>
      <c r="B309" s="43" t="s">
        <v>97</v>
      </c>
      <c r="C309" s="43" t="s">
        <v>98</v>
      </c>
      <c r="D309" s="43" t="s">
        <v>99</v>
      </c>
      <c r="E309" s="43" t="s">
        <v>100</v>
      </c>
      <c r="F309" s="43" t="s">
        <v>101</v>
      </c>
      <c r="G309" s="43" t="s">
        <v>102</v>
      </c>
      <c r="H309" s="43" t="s">
        <v>103</v>
      </c>
      <c r="I309" s="43" t="s">
        <v>104</v>
      </c>
      <c r="J309" s="43" t="s">
        <v>105</v>
      </c>
      <c r="K309" s="43" t="s">
        <v>106</v>
      </c>
      <c r="L309" s="43" t="s">
        <v>107</v>
      </c>
      <c r="M309" s="43" t="s">
        <v>108</v>
      </c>
      <c r="N309" s="43" t="s">
        <v>97</v>
      </c>
      <c r="O309" s="43" t="s">
        <v>98</v>
      </c>
      <c r="P309" s="43" t="s">
        <v>99</v>
      </c>
      <c r="Q309" s="43" t="s">
        <v>100</v>
      </c>
      <c r="R309" s="43" t="s">
        <v>101</v>
      </c>
      <c r="S309" s="44" t="s">
        <v>109</v>
      </c>
      <c r="T309" s="159"/>
      <c r="U309" s="160"/>
      <c r="V309" s="161"/>
    </row>
    <row r="310" spans="1:24" ht="28.5" customHeight="1">
      <c r="A310" s="45" t="s">
        <v>124</v>
      </c>
      <c r="B310" s="40"/>
      <c r="C310" s="40"/>
      <c r="D310" s="40"/>
      <c r="E310" s="40"/>
      <c r="F310" s="40"/>
      <c r="G310" s="40"/>
      <c r="H310" s="40"/>
      <c r="I310" s="40"/>
      <c r="J310" s="40"/>
      <c r="K310" s="40"/>
      <c r="L310" s="40"/>
      <c r="M310" s="40"/>
      <c r="N310" s="40"/>
      <c r="O310" s="40"/>
      <c r="P310" s="40"/>
      <c r="Q310" s="40"/>
      <c r="R310" s="40"/>
      <c r="S310" s="46">
        <f>SUM(B310:R310)</f>
        <v>0</v>
      </c>
      <c r="T310" s="162" t="s">
        <v>111</v>
      </c>
      <c r="U310" s="162"/>
      <c r="V310" s="47"/>
    </row>
    <row r="311" spans="1:24" ht="24" customHeight="1">
      <c r="A311" s="45" t="s">
        <v>125</v>
      </c>
      <c r="B311" s="40"/>
      <c r="C311" s="40"/>
      <c r="D311" s="40"/>
      <c r="E311" s="40"/>
      <c r="F311" s="40"/>
      <c r="G311" s="40"/>
      <c r="H311" s="40"/>
      <c r="I311" s="40"/>
      <c r="J311" s="40"/>
      <c r="K311" s="40"/>
      <c r="L311" s="40"/>
      <c r="M311" s="40"/>
      <c r="N311" s="40"/>
      <c r="O311" s="40"/>
      <c r="P311" s="40"/>
      <c r="Q311" s="40"/>
      <c r="R311" s="40"/>
      <c r="S311" s="46"/>
      <c r="T311" s="163">
        <f>U308*J307</f>
        <v>0</v>
      </c>
      <c r="U311" s="163"/>
      <c r="V311" s="48"/>
    </row>
    <row r="312" spans="1:24" ht="24" customHeight="1">
      <c r="A312" s="45" t="s">
        <v>126</v>
      </c>
      <c r="B312" s="40"/>
      <c r="C312" s="40"/>
      <c r="D312" s="40"/>
      <c r="E312" s="40"/>
      <c r="F312" s="40"/>
      <c r="G312" s="40"/>
      <c r="H312" s="40"/>
      <c r="I312" s="40"/>
      <c r="J312" s="40"/>
      <c r="K312" s="40"/>
      <c r="L312" s="40"/>
      <c r="M312" s="40"/>
      <c r="N312" s="40"/>
      <c r="O312" s="40"/>
      <c r="P312" s="40"/>
      <c r="Q312" s="40"/>
      <c r="R312" s="40"/>
      <c r="S312" s="49" t="str">
        <f>IF(T306=1,"　",IF(V312=0,0,IF(LEN(ROUND(SUM($B312:$R312)/COUNTIF($B312:$R312,"&gt;0"),0))&lt;4,ROUND(SUM($B312:$R312)/COUNTIF($B312:$R312,"&gt;0"),0),ROUND(SUM($B312:$R312)/COUNTIF($B312:$R312,"&gt;0"),-(LEN(ROUND(SUM($B312:$R312)/COUNTIF($B312:$R312,"&gt;0"),0))-3)))))</f>
        <v>　</v>
      </c>
      <c r="T312" s="164" t="s">
        <v>114</v>
      </c>
      <c r="U312" s="164"/>
      <c r="V312" s="50"/>
      <c r="X312" s="51"/>
    </row>
    <row r="313" spans="1:24" ht="25.5">
      <c r="A313" s="45" t="s">
        <v>115</v>
      </c>
      <c r="B313" s="46">
        <f t="shared" ref="B313:R313" si="54">B310*B311</f>
        <v>0</v>
      </c>
      <c r="C313" s="46">
        <f t="shared" si="54"/>
        <v>0</v>
      </c>
      <c r="D313" s="46">
        <f t="shared" si="54"/>
        <v>0</v>
      </c>
      <c r="E313" s="46">
        <f t="shared" si="54"/>
        <v>0</v>
      </c>
      <c r="F313" s="46">
        <f t="shared" si="54"/>
        <v>0</v>
      </c>
      <c r="G313" s="46">
        <f t="shared" si="54"/>
        <v>0</v>
      </c>
      <c r="H313" s="46">
        <f t="shared" si="54"/>
        <v>0</v>
      </c>
      <c r="I313" s="46">
        <f t="shared" si="54"/>
        <v>0</v>
      </c>
      <c r="J313" s="46">
        <f t="shared" si="54"/>
        <v>0</v>
      </c>
      <c r="K313" s="46">
        <f t="shared" si="54"/>
        <v>0</v>
      </c>
      <c r="L313" s="46">
        <f t="shared" si="54"/>
        <v>0</v>
      </c>
      <c r="M313" s="46">
        <f t="shared" si="54"/>
        <v>0</v>
      </c>
      <c r="N313" s="46">
        <f t="shared" si="54"/>
        <v>0</v>
      </c>
      <c r="O313" s="46">
        <f t="shared" si="54"/>
        <v>0</v>
      </c>
      <c r="P313" s="46">
        <f t="shared" si="54"/>
        <v>0</v>
      </c>
      <c r="Q313" s="46">
        <f t="shared" si="54"/>
        <v>0</v>
      </c>
      <c r="R313" s="46">
        <f t="shared" si="54"/>
        <v>0</v>
      </c>
      <c r="S313" s="46">
        <f>SUM(B313:R313)</f>
        <v>0</v>
      </c>
      <c r="T313" s="164">
        <f>IF(U308=0,0,IF(J306=S310,S313,ROUNDDOWN((J306/S310)*S313,0)))</f>
        <v>0</v>
      </c>
      <c r="U313" s="164"/>
      <c r="V313" s="47"/>
    </row>
    <row r="314" spans="1:24" ht="25.5">
      <c r="A314" s="52" t="s">
        <v>116</v>
      </c>
      <c r="B314" s="53">
        <f t="shared" ref="B314:R314" si="55">IF($T306=2,0,B310*B312)</f>
        <v>0</v>
      </c>
      <c r="C314" s="53">
        <f t="shared" si="55"/>
        <v>0</v>
      </c>
      <c r="D314" s="53">
        <f t="shared" si="55"/>
        <v>0</v>
      </c>
      <c r="E314" s="53">
        <f t="shared" si="55"/>
        <v>0</v>
      </c>
      <c r="F314" s="53">
        <f t="shared" si="55"/>
        <v>0</v>
      </c>
      <c r="G314" s="53">
        <f t="shared" si="55"/>
        <v>0</v>
      </c>
      <c r="H314" s="53">
        <f t="shared" si="55"/>
        <v>0</v>
      </c>
      <c r="I314" s="53">
        <f t="shared" si="55"/>
        <v>0</v>
      </c>
      <c r="J314" s="53">
        <f t="shared" si="55"/>
        <v>0</v>
      </c>
      <c r="K314" s="53">
        <f t="shared" si="55"/>
        <v>0</v>
      </c>
      <c r="L314" s="53">
        <f t="shared" si="55"/>
        <v>0</v>
      </c>
      <c r="M314" s="53">
        <f t="shared" si="55"/>
        <v>0</v>
      </c>
      <c r="N314" s="53">
        <f t="shared" si="55"/>
        <v>0</v>
      </c>
      <c r="O314" s="53">
        <f t="shared" si="55"/>
        <v>0</v>
      </c>
      <c r="P314" s="53">
        <f t="shared" si="55"/>
        <v>0</v>
      </c>
      <c r="Q314" s="53">
        <f t="shared" si="55"/>
        <v>0</v>
      </c>
      <c r="R314" s="53">
        <f t="shared" si="55"/>
        <v>0</v>
      </c>
      <c r="S314" s="53">
        <f>IF($T306=2,0,SUM(B314:R314))</f>
        <v>0</v>
      </c>
      <c r="T314" s="162" t="str">
        <f>IF(T306=1,"スライド単価p'×対象数量","平均単価×対象数量")</f>
        <v>スライド単価p'×対象数量</v>
      </c>
      <c r="U314" s="162"/>
      <c r="V314" s="47"/>
    </row>
    <row r="315" spans="1:24" ht="26.25" customHeight="1">
      <c r="A315" s="54" t="s">
        <v>117</v>
      </c>
      <c r="B315" s="165" t="str">
        <f>IF(T306=1,"ｐ’＝Σ（搬入数量×実勢価格）÷搬入数量＝","  ")</f>
        <v>ｐ’＝Σ（搬入数量×実勢価格）÷搬入数量＝</v>
      </c>
      <c r="C315" s="165"/>
      <c r="D315" s="165"/>
      <c r="E315" s="165"/>
      <c r="F315" s="165"/>
      <c r="G315" s="165"/>
      <c r="H315" s="165"/>
      <c r="I315" s="55">
        <f>IF(T306=1,S314,"  ")</f>
        <v>0</v>
      </c>
      <c r="J315" s="56" t="str">
        <f>IF(T306=1,"÷","  ")</f>
        <v>÷</v>
      </c>
      <c r="K315" s="55">
        <f>IF(T306=1,S310,"  ")</f>
        <v>0</v>
      </c>
      <c r="L315" s="56" t="str">
        <f>IF(T306=1,"＝","  ")</f>
        <v>＝</v>
      </c>
      <c r="M315" s="55"/>
      <c r="N315" s="56"/>
      <c r="O315" s="57">
        <f>IF(T306=2,"  ",IF(K315=0,0,I315/K315))</f>
        <v>0</v>
      </c>
      <c r="P315" s="57"/>
      <c r="Q315" s="58"/>
      <c r="R315" s="59" t="s">
        <v>61</v>
      </c>
      <c r="S315" s="60">
        <f>IF(T306=2,"  ",IF(LEN(ROUND(O315,0))&lt;4,ROUND(O315,0),ROUND(O315,-(LEN(ROUND(O315,0))-3))))</f>
        <v>0</v>
      </c>
      <c r="T315" s="164">
        <f>IF(T306=1,U308*S315,S312*U308)</f>
        <v>0</v>
      </c>
      <c r="U315" s="164"/>
      <c r="V315" s="47"/>
    </row>
    <row r="317" spans="1:24" ht="13.5" customHeight="1">
      <c r="A317" s="38" t="s">
        <v>153</v>
      </c>
      <c r="B317" s="155" t="s">
        <v>123</v>
      </c>
      <c r="C317" s="155"/>
      <c r="D317" s="155"/>
      <c r="E317" s="155"/>
      <c r="F317" s="155"/>
      <c r="G317" s="155"/>
      <c r="H317" s="155"/>
      <c r="I317" s="39" t="s">
        <v>46</v>
      </c>
      <c r="J317" s="40"/>
      <c r="K317" s="39" t="str">
        <f>IF($V323=0," ",VLOOKUP($V323,単価データ!$A$1:$AH$10714,4,FALSE))</f>
        <v xml:space="preserve"> </v>
      </c>
      <c r="L317" s="156" t="s">
        <v>90</v>
      </c>
      <c r="M317" s="156"/>
      <c r="N317" s="156"/>
      <c r="O317" s="156"/>
      <c r="P317" s="156"/>
      <c r="Q317" s="156"/>
      <c r="R317" s="156"/>
      <c r="S317" s="156"/>
      <c r="T317" s="157">
        <v>1</v>
      </c>
      <c r="U317" s="157"/>
    </row>
    <row r="318" spans="1:24">
      <c r="A318" s="39" t="str">
        <f>IF($V323=0," ",VLOOKUP($V323,単価データ!$A$1:$AH$10714,2,FALSE))</f>
        <v xml:space="preserve"> </v>
      </c>
      <c r="B318" s="155" t="s">
        <v>91</v>
      </c>
      <c r="C318" s="155"/>
      <c r="D318" s="155"/>
      <c r="E318" s="155"/>
      <c r="F318" s="155"/>
      <c r="G318" s="155"/>
      <c r="H318" s="155"/>
      <c r="I318" s="39" t="s">
        <v>46</v>
      </c>
      <c r="J318" s="40"/>
      <c r="K318" s="39" t="s">
        <v>92</v>
      </c>
      <c r="L318" s="156"/>
      <c r="M318" s="156"/>
      <c r="N318" s="156"/>
      <c r="O318" s="156"/>
      <c r="P318" s="156"/>
      <c r="Q318" s="156"/>
      <c r="R318" s="156"/>
      <c r="S318" s="156"/>
      <c r="T318" s="157"/>
      <c r="U318" s="157"/>
    </row>
    <row r="319" spans="1:24" ht="13.5" customHeight="1">
      <c r="A319" s="38" t="s">
        <v>93</v>
      </c>
      <c r="B319" s="158" t="s">
        <v>94</v>
      </c>
      <c r="C319" s="158"/>
      <c r="D319" s="158"/>
      <c r="E319" s="158"/>
      <c r="F319" s="158"/>
      <c r="G319" s="158"/>
      <c r="H319" s="158"/>
      <c r="I319" s="158"/>
      <c r="J319" s="158"/>
      <c r="K319" s="158"/>
      <c r="L319" s="158"/>
      <c r="M319" s="158"/>
      <c r="N319" s="158"/>
      <c r="O319" s="158"/>
      <c r="P319" s="158"/>
      <c r="Q319" s="158"/>
      <c r="R319" s="158"/>
      <c r="S319" s="158"/>
      <c r="T319" s="159" t="s">
        <v>95</v>
      </c>
      <c r="U319" s="160">
        <f>IF(T317=2,J317,IF(J317&gt;S321,0,J317))</f>
        <v>0</v>
      </c>
      <c r="V319" s="161" t="s">
        <v>96</v>
      </c>
    </row>
    <row r="320" spans="1:24" ht="27.75" customHeight="1">
      <c r="A320" s="42" t="str">
        <f>IF($V323=0," ",VLOOKUP($V323,単価データ!$A$1:$AH$10714,3,FALSE))</f>
        <v xml:space="preserve"> </v>
      </c>
      <c r="B320" s="43" t="s">
        <v>97</v>
      </c>
      <c r="C320" s="43" t="s">
        <v>98</v>
      </c>
      <c r="D320" s="43" t="s">
        <v>99</v>
      </c>
      <c r="E320" s="43" t="s">
        <v>100</v>
      </c>
      <c r="F320" s="43" t="s">
        <v>101</v>
      </c>
      <c r="G320" s="43" t="s">
        <v>102</v>
      </c>
      <c r="H320" s="43" t="s">
        <v>103</v>
      </c>
      <c r="I320" s="43" t="s">
        <v>104</v>
      </c>
      <c r="J320" s="43" t="s">
        <v>105</v>
      </c>
      <c r="K320" s="43" t="s">
        <v>106</v>
      </c>
      <c r="L320" s="43" t="s">
        <v>107</v>
      </c>
      <c r="M320" s="43" t="s">
        <v>108</v>
      </c>
      <c r="N320" s="43" t="s">
        <v>97</v>
      </c>
      <c r="O320" s="43" t="s">
        <v>98</v>
      </c>
      <c r="P320" s="43" t="s">
        <v>99</v>
      </c>
      <c r="Q320" s="43" t="s">
        <v>100</v>
      </c>
      <c r="R320" s="43" t="s">
        <v>101</v>
      </c>
      <c r="S320" s="44" t="s">
        <v>109</v>
      </c>
      <c r="T320" s="159"/>
      <c r="U320" s="160"/>
      <c r="V320" s="161"/>
    </row>
    <row r="321" spans="1:24" ht="28.5" customHeight="1">
      <c r="A321" s="45" t="s">
        <v>124</v>
      </c>
      <c r="B321" s="40"/>
      <c r="C321" s="40"/>
      <c r="D321" s="40"/>
      <c r="E321" s="40"/>
      <c r="F321" s="40"/>
      <c r="G321" s="40"/>
      <c r="H321" s="40"/>
      <c r="I321" s="40"/>
      <c r="J321" s="40"/>
      <c r="K321" s="40"/>
      <c r="L321" s="40"/>
      <c r="M321" s="40"/>
      <c r="N321" s="40"/>
      <c r="O321" s="40"/>
      <c r="P321" s="40"/>
      <c r="Q321" s="40"/>
      <c r="R321" s="40"/>
      <c r="S321" s="46">
        <f>SUM(B321:R321)</f>
        <v>0</v>
      </c>
      <c r="T321" s="162" t="s">
        <v>111</v>
      </c>
      <c r="U321" s="162"/>
      <c r="V321" s="47"/>
    </row>
    <row r="322" spans="1:24" ht="24" customHeight="1">
      <c r="A322" s="45" t="s">
        <v>125</v>
      </c>
      <c r="B322" s="40"/>
      <c r="C322" s="40"/>
      <c r="D322" s="40"/>
      <c r="E322" s="40"/>
      <c r="F322" s="40"/>
      <c r="G322" s="40"/>
      <c r="H322" s="40"/>
      <c r="I322" s="40"/>
      <c r="J322" s="40"/>
      <c r="K322" s="40"/>
      <c r="L322" s="40"/>
      <c r="M322" s="40"/>
      <c r="N322" s="40"/>
      <c r="O322" s="40"/>
      <c r="P322" s="40"/>
      <c r="Q322" s="40"/>
      <c r="R322" s="40"/>
      <c r="S322" s="46"/>
      <c r="T322" s="163">
        <f>U319*J318</f>
        <v>0</v>
      </c>
      <c r="U322" s="163"/>
      <c r="V322" s="48"/>
    </row>
    <row r="323" spans="1:24" ht="24" customHeight="1">
      <c r="A323" s="45" t="s">
        <v>126</v>
      </c>
      <c r="B323" s="40"/>
      <c r="C323" s="40"/>
      <c r="D323" s="40"/>
      <c r="E323" s="40"/>
      <c r="F323" s="40"/>
      <c r="G323" s="40"/>
      <c r="H323" s="40"/>
      <c r="I323" s="40"/>
      <c r="J323" s="40"/>
      <c r="K323" s="40"/>
      <c r="L323" s="40"/>
      <c r="M323" s="40"/>
      <c r="N323" s="40"/>
      <c r="O323" s="40"/>
      <c r="P323" s="40"/>
      <c r="Q323" s="40"/>
      <c r="R323" s="40"/>
      <c r="S323" s="49" t="str">
        <f>IF(T317=1,"　",IF(V323=0,0,IF(LEN(ROUND(SUM($B323:$R323)/COUNTIF($B323:$R323,"&gt;0"),0))&lt;4,ROUND(SUM($B323:$R323)/COUNTIF($B323:$R323,"&gt;0"),0),ROUND(SUM($B323:$R323)/COUNTIF($B323:$R323,"&gt;0"),-(LEN(ROUND(SUM($B323:$R323)/COUNTIF($B323:$R323,"&gt;0"),0))-3)))))</f>
        <v>　</v>
      </c>
      <c r="T323" s="164" t="s">
        <v>114</v>
      </c>
      <c r="U323" s="164"/>
      <c r="V323" s="50"/>
      <c r="X323" s="51"/>
    </row>
    <row r="324" spans="1:24" ht="25.5">
      <c r="A324" s="45" t="s">
        <v>115</v>
      </c>
      <c r="B324" s="46">
        <f t="shared" ref="B324:R324" si="56">B321*B322</f>
        <v>0</v>
      </c>
      <c r="C324" s="46">
        <f t="shared" si="56"/>
        <v>0</v>
      </c>
      <c r="D324" s="46">
        <f t="shared" si="56"/>
        <v>0</v>
      </c>
      <c r="E324" s="46">
        <f t="shared" si="56"/>
        <v>0</v>
      </c>
      <c r="F324" s="46">
        <f t="shared" si="56"/>
        <v>0</v>
      </c>
      <c r="G324" s="46">
        <f t="shared" si="56"/>
        <v>0</v>
      </c>
      <c r="H324" s="46">
        <f t="shared" si="56"/>
        <v>0</v>
      </c>
      <c r="I324" s="46">
        <f t="shared" si="56"/>
        <v>0</v>
      </c>
      <c r="J324" s="46">
        <f t="shared" si="56"/>
        <v>0</v>
      </c>
      <c r="K324" s="46">
        <f t="shared" si="56"/>
        <v>0</v>
      </c>
      <c r="L324" s="46">
        <f t="shared" si="56"/>
        <v>0</v>
      </c>
      <c r="M324" s="46">
        <f t="shared" si="56"/>
        <v>0</v>
      </c>
      <c r="N324" s="46">
        <f t="shared" si="56"/>
        <v>0</v>
      </c>
      <c r="O324" s="46">
        <f t="shared" si="56"/>
        <v>0</v>
      </c>
      <c r="P324" s="46">
        <f t="shared" si="56"/>
        <v>0</v>
      </c>
      <c r="Q324" s="46">
        <f t="shared" si="56"/>
        <v>0</v>
      </c>
      <c r="R324" s="46">
        <f t="shared" si="56"/>
        <v>0</v>
      </c>
      <c r="S324" s="46">
        <f>SUM(B324:R324)</f>
        <v>0</v>
      </c>
      <c r="T324" s="164">
        <f>IF(U319=0,0,IF(J317=S321,S324,ROUNDDOWN((J317/S321)*S324,0)))</f>
        <v>0</v>
      </c>
      <c r="U324" s="164"/>
      <c r="V324" s="47"/>
    </row>
    <row r="325" spans="1:24" ht="25.5">
      <c r="A325" s="52" t="s">
        <v>116</v>
      </c>
      <c r="B325" s="53">
        <f t="shared" ref="B325:R325" si="57">IF($T317=2,0,B321*B323)</f>
        <v>0</v>
      </c>
      <c r="C325" s="53">
        <f t="shared" si="57"/>
        <v>0</v>
      </c>
      <c r="D325" s="53">
        <f t="shared" si="57"/>
        <v>0</v>
      </c>
      <c r="E325" s="53">
        <f t="shared" si="57"/>
        <v>0</v>
      </c>
      <c r="F325" s="53">
        <f t="shared" si="57"/>
        <v>0</v>
      </c>
      <c r="G325" s="53">
        <f t="shared" si="57"/>
        <v>0</v>
      </c>
      <c r="H325" s="53">
        <f t="shared" si="57"/>
        <v>0</v>
      </c>
      <c r="I325" s="53">
        <f t="shared" si="57"/>
        <v>0</v>
      </c>
      <c r="J325" s="53">
        <f t="shared" si="57"/>
        <v>0</v>
      </c>
      <c r="K325" s="53">
        <f t="shared" si="57"/>
        <v>0</v>
      </c>
      <c r="L325" s="53">
        <f t="shared" si="57"/>
        <v>0</v>
      </c>
      <c r="M325" s="53">
        <f t="shared" si="57"/>
        <v>0</v>
      </c>
      <c r="N325" s="53">
        <f t="shared" si="57"/>
        <v>0</v>
      </c>
      <c r="O325" s="53">
        <f t="shared" si="57"/>
        <v>0</v>
      </c>
      <c r="P325" s="53">
        <f t="shared" si="57"/>
        <v>0</v>
      </c>
      <c r="Q325" s="53">
        <f t="shared" si="57"/>
        <v>0</v>
      </c>
      <c r="R325" s="53">
        <f t="shared" si="57"/>
        <v>0</v>
      </c>
      <c r="S325" s="53">
        <f>IF($T317=2,0,SUM(B325:R325))</f>
        <v>0</v>
      </c>
      <c r="T325" s="162" t="str">
        <f>IF(T317=1,"スライド単価p'×対象数量","平均単価×対象数量")</f>
        <v>スライド単価p'×対象数量</v>
      </c>
      <c r="U325" s="162"/>
      <c r="V325" s="47"/>
    </row>
    <row r="326" spans="1:24" ht="26.25" customHeight="1">
      <c r="A326" s="54" t="s">
        <v>117</v>
      </c>
      <c r="B326" s="165" t="str">
        <f>IF(T317=1,"ｐ’＝Σ（搬入数量×実勢価格）÷搬入数量＝","  ")</f>
        <v>ｐ’＝Σ（搬入数量×実勢価格）÷搬入数量＝</v>
      </c>
      <c r="C326" s="165"/>
      <c r="D326" s="165"/>
      <c r="E326" s="165"/>
      <c r="F326" s="165"/>
      <c r="G326" s="165"/>
      <c r="H326" s="165"/>
      <c r="I326" s="55">
        <f>IF(T317=1,S325,"  ")</f>
        <v>0</v>
      </c>
      <c r="J326" s="56" t="str">
        <f>IF(T317=1,"÷","  ")</f>
        <v>÷</v>
      </c>
      <c r="K326" s="55">
        <f>IF(T317=1,S321,"  ")</f>
        <v>0</v>
      </c>
      <c r="L326" s="56" t="str">
        <f>IF(T317=1,"＝","  ")</f>
        <v>＝</v>
      </c>
      <c r="M326" s="55"/>
      <c r="N326" s="56"/>
      <c r="O326" s="57">
        <f>IF(T317=2,"  ",IF(K326=0,0,I326/K326))</f>
        <v>0</v>
      </c>
      <c r="P326" s="57"/>
      <c r="Q326" s="58"/>
      <c r="R326" s="59" t="s">
        <v>61</v>
      </c>
      <c r="S326" s="60">
        <f>IF(T317=2,"  ",IF(LEN(ROUND(O326,0))&lt;4,ROUND(O326,0),ROUND(O326,-(LEN(ROUND(O326,0))-3))))</f>
        <v>0</v>
      </c>
      <c r="T326" s="164">
        <f>IF(T317=1,U319*S326,S323*U319)</f>
        <v>0</v>
      </c>
      <c r="U326" s="164"/>
      <c r="V326" s="47"/>
    </row>
    <row r="328" spans="1:24" ht="13.5" customHeight="1">
      <c r="A328" s="38" t="s">
        <v>154</v>
      </c>
      <c r="B328" s="155" t="s">
        <v>123</v>
      </c>
      <c r="C328" s="155"/>
      <c r="D328" s="155"/>
      <c r="E328" s="155"/>
      <c r="F328" s="155"/>
      <c r="G328" s="155"/>
      <c r="H328" s="155"/>
      <c r="I328" s="39" t="s">
        <v>46</v>
      </c>
      <c r="J328" s="40"/>
      <c r="K328" s="39" t="str">
        <f>IF($V334=0," ",VLOOKUP($V334,単価データ!$A$1:$AH$10714,4,FALSE))</f>
        <v xml:space="preserve"> </v>
      </c>
      <c r="L328" s="156" t="s">
        <v>90</v>
      </c>
      <c r="M328" s="156"/>
      <c r="N328" s="156"/>
      <c r="O328" s="156"/>
      <c r="P328" s="156"/>
      <c r="Q328" s="156"/>
      <c r="R328" s="156"/>
      <c r="S328" s="156"/>
      <c r="T328" s="157">
        <v>1</v>
      </c>
      <c r="U328" s="157"/>
    </row>
    <row r="329" spans="1:24">
      <c r="A329" s="39" t="str">
        <f>IF($V334=0," ",VLOOKUP($V334,単価データ!$A$1:$AH$10714,2,FALSE))</f>
        <v xml:space="preserve"> </v>
      </c>
      <c r="B329" s="155" t="s">
        <v>91</v>
      </c>
      <c r="C329" s="155"/>
      <c r="D329" s="155"/>
      <c r="E329" s="155"/>
      <c r="F329" s="155"/>
      <c r="G329" s="155"/>
      <c r="H329" s="155"/>
      <c r="I329" s="39" t="s">
        <v>46</v>
      </c>
      <c r="J329" s="40"/>
      <c r="K329" s="39" t="s">
        <v>92</v>
      </c>
      <c r="L329" s="156"/>
      <c r="M329" s="156"/>
      <c r="N329" s="156"/>
      <c r="O329" s="156"/>
      <c r="P329" s="156"/>
      <c r="Q329" s="156"/>
      <c r="R329" s="156"/>
      <c r="S329" s="156"/>
      <c r="T329" s="157"/>
      <c r="U329" s="157"/>
    </row>
    <row r="330" spans="1:24" ht="13.5" customHeight="1">
      <c r="A330" s="38" t="s">
        <v>93</v>
      </c>
      <c r="B330" s="158" t="s">
        <v>94</v>
      </c>
      <c r="C330" s="158"/>
      <c r="D330" s="158"/>
      <c r="E330" s="158"/>
      <c r="F330" s="158"/>
      <c r="G330" s="158"/>
      <c r="H330" s="158"/>
      <c r="I330" s="158"/>
      <c r="J330" s="158"/>
      <c r="K330" s="158"/>
      <c r="L330" s="158"/>
      <c r="M330" s="158"/>
      <c r="N330" s="158"/>
      <c r="O330" s="158"/>
      <c r="P330" s="158"/>
      <c r="Q330" s="158"/>
      <c r="R330" s="158"/>
      <c r="S330" s="158"/>
      <c r="T330" s="159" t="s">
        <v>95</v>
      </c>
      <c r="U330" s="160">
        <f>IF(T328=2,J328,IF(J328&gt;S332,0,J328))</f>
        <v>0</v>
      </c>
      <c r="V330" s="161" t="s">
        <v>96</v>
      </c>
    </row>
    <row r="331" spans="1:24" ht="27.75" customHeight="1">
      <c r="A331" s="42" t="str">
        <f>IF($V334=0," ",VLOOKUP($V334,単価データ!$A$1:$AH$10714,3,FALSE))</f>
        <v xml:space="preserve"> </v>
      </c>
      <c r="B331" s="43" t="s">
        <v>97</v>
      </c>
      <c r="C331" s="43" t="s">
        <v>98</v>
      </c>
      <c r="D331" s="43" t="s">
        <v>99</v>
      </c>
      <c r="E331" s="43" t="s">
        <v>100</v>
      </c>
      <c r="F331" s="43" t="s">
        <v>101</v>
      </c>
      <c r="G331" s="43" t="s">
        <v>102</v>
      </c>
      <c r="H331" s="43" t="s">
        <v>103</v>
      </c>
      <c r="I331" s="43" t="s">
        <v>104</v>
      </c>
      <c r="J331" s="43" t="s">
        <v>105</v>
      </c>
      <c r="K331" s="43" t="s">
        <v>106</v>
      </c>
      <c r="L331" s="43" t="s">
        <v>107</v>
      </c>
      <c r="M331" s="43" t="s">
        <v>108</v>
      </c>
      <c r="N331" s="43" t="s">
        <v>97</v>
      </c>
      <c r="O331" s="43" t="s">
        <v>98</v>
      </c>
      <c r="P331" s="43" t="s">
        <v>99</v>
      </c>
      <c r="Q331" s="43" t="s">
        <v>100</v>
      </c>
      <c r="R331" s="43" t="s">
        <v>101</v>
      </c>
      <c r="S331" s="44" t="s">
        <v>109</v>
      </c>
      <c r="T331" s="159"/>
      <c r="U331" s="160"/>
      <c r="V331" s="161"/>
    </row>
    <row r="332" spans="1:24" ht="28.5" customHeight="1">
      <c r="A332" s="45" t="s">
        <v>124</v>
      </c>
      <c r="B332" s="40"/>
      <c r="C332" s="40"/>
      <c r="D332" s="40"/>
      <c r="E332" s="40"/>
      <c r="F332" s="40"/>
      <c r="G332" s="40"/>
      <c r="H332" s="40"/>
      <c r="I332" s="40"/>
      <c r="J332" s="40"/>
      <c r="K332" s="40"/>
      <c r="L332" s="40"/>
      <c r="M332" s="40"/>
      <c r="N332" s="40"/>
      <c r="O332" s="40"/>
      <c r="P332" s="40"/>
      <c r="Q332" s="40"/>
      <c r="R332" s="40"/>
      <c r="S332" s="46">
        <f>SUM(B332:R332)</f>
        <v>0</v>
      </c>
      <c r="T332" s="162" t="s">
        <v>111</v>
      </c>
      <c r="U332" s="162"/>
      <c r="V332" s="47"/>
    </row>
    <row r="333" spans="1:24" ht="24" customHeight="1">
      <c r="A333" s="45" t="s">
        <v>125</v>
      </c>
      <c r="B333" s="40"/>
      <c r="C333" s="40"/>
      <c r="D333" s="40"/>
      <c r="E333" s="40"/>
      <c r="F333" s="40"/>
      <c r="G333" s="40"/>
      <c r="H333" s="40"/>
      <c r="I333" s="40"/>
      <c r="J333" s="40"/>
      <c r="K333" s="40"/>
      <c r="L333" s="40"/>
      <c r="M333" s="40"/>
      <c r="N333" s="40"/>
      <c r="O333" s="40"/>
      <c r="P333" s="40"/>
      <c r="Q333" s="40"/>
      <c r="R333" s="40"/>
      <c r="S333" s="46"/>
      <c r="T333" s="163">
        <f>U330*J329</f>
        <v>0</v>
      </c>
      <c r="U333" s="163"/>
      <c r="V333" s="48"/>
    </row>
    <row r="334" spans="1:24" ht="24" customHeight="1">
      <c r="A334" s="45" t="s">
        <v>126</v>
      </c>
      <c r="B334" s="40"/>
      <c r="C334" s="40"/>
      <c r="D334" s="40"/>
      <c r="E334" s="40"/>
      <c r="F334" s="40"/>
      <c r="G334" s="40"/>
      <c r="H334" s="40"/>
      <c r="I334" s="40"/>
      <c r="J334" s="40"/>
      <c r="K334" s="40"/>
      <c r="L334" s="40"/>
      <c r="M334" s="40"/>
      <c r="N334" s="40"/>
      <c r="O334" s="40"/>
      <c r="P334" s="40"/>
      <c r="Q334" s="40"/>
      <c r="R334" s="40"/>
      <c r="S334" s="49" t="str">
        <f>IF(T328=1,"　",IF(V334=0,0,IF(LEN(ROUND(SUM($B334:$R334)/COUNTIF($B334:$R334,"&gt;0"),0))&lt;4,ROUND(SUM($B334:$R334)/COUNTIF($B334:$R334,"&gt;0"),0),ROUND(SUM($B334:$R334)/COUNTIF($B334:$R334,"&gt;0"),-(LEN(ROUND(SUM($B334:$R334)/COUNTIF($B334:$R334,"&gt;0"),0))-3)))))</f>
        <v>　</v>
      </c>
      <c r="T334" s="164" t="s">
        <v>114</v>
      </c>
      <c r="U334" s="164"/>
      <c r="V334" s="50"/>
      <c r="X334" s="51"/>
    </row>
    <row r="335" spans="1:24" ht="25.5">
      <c r="A335" s="45" t="s">
        <v>115</v>
      </c>
      <c r="B335" s="46">
        <f t="shared" ref="B335:R335" si="58">B332*B333</f>
        <v>0</v>
      </c>
      <c r="C335" s="46">
        <f t="shared" si="58"/>
        <v>0</v>
      </c>
      <c r="D335" s="46">
        <f t="shared" si="58"/>
        <v>0</v>
      </c>
      <c r="E335" s="46">
        <f t="shared" si="58"/>
        <v>0</v>
      </c>
      <c r="F335" s="46">
        <f t="shared" si="58"/>
        <v>0</v>
      </c>
      <c r="G335" s="46">
        <f t="shared" si="58"/>
        <v>0</v>
      </c>
      <c r="H335" s="46">
        <f t="shared" si="58"/>
        <v>0</v>
      </c>
      <c r="I335" s="46">
        <f t="shared" si="58"/>
        <v>0</v>
      </c>
      <c r="J335" s="46">
        <f t="shared" si="58"/>
        <v>0</v>
      </c>
      <c r="K335" s="46">
        <f t="shared" si="58"/>
        <v>0</v>
      </c>
      <c r="L335" s="46">
        <f t="shared" si="58"/>
        <v>0</v>
      </c>
      <c r="M335" s="46">
        <f t="shared" si="58"/>
        <v>0</v>
      </c>
      <c r="N335" s="46">
        <f t="shared" si="58"/>
        <v>0</v>
      </c>
      <c r="O335" s="46">
        <f t="shared" si="58"/>
        <v>0</v>
      </c>
      <c r="P335" s="46">
        <f t="shared" si="58"/>
        <v>0</v>
      </c>
      <c r="Q335" s="46">
        <f t="shared" si="58"/>
        <v>0</v>
      </c>
      <c r="R335" s="46">
        <f t="shared" si="58"/>
        <v>0</v>
      </c>
      <c r="S335" s="46">
        <f>SUM(B335:R335)</f>
        <v>0</v>
      </c>
      <c r="T335" s="164">
        <f>IF(U330=0,0,IF(J328=S332,S335,ROUNDDOWN((J328/S332)*S335,0)))</f>
        <v>0</v>
      </c>
      <c r="U335" s="164"/>
      <c r="V335" s="47"/>
    </row>
    <row r="336" spans="1:24" ht="25.5">
      <c r="A336" s="52" t="s">
        <v>116</v>
      </c>
      <c r="B336" s="53">
        <f t="shared" ref="B336:R336" si="59">IF($T328=2,0,B332*B334)</f>
        <v>0</v>
      </c>
      <c r="C336" s="53">
        <f t="shared" si="59"/>
        <v>0</v>
      </c>
      <c r="D336" s="53">
        <f t="shared" si="59"/>
        <v>0</v>
      </c>
      <c r="E336" s="53">
        <f t="shared" si="59"/>
        <v>0</v>
      </c>
      <c r="F336" s="53">
        <f t="shared" si="59"/>
        <v>0</v>
      </c>
      <c r="G336" s="53">
        <f t="shared" si="59"/>
        <v>0</v>
      </c>
      <c r="H336" s="53">
        <f t="shared" si="59"/>
        <v>0</v>
      </c>
      <c r="I336" s="53">
        <f t="shared" si="59"/>
        <v>0</v>
      </c>
      <c r="J336" s="53">
        <f t="shared" si="59"/>
        <v>0</v>
      </c>
      <c r="K336" s="53">
        <f t="shared" si="59"/>
        <v>0</v>
      </c>
      <c r="L336" s="53">
        <f t="shared" si="59"/>
        <v>0</v>
      </c>
      <c r="M336" s="53">
        <f t="shared" si="59"/>
        <v>0</v>
      </c>
      <c r="N336" s="53">
        <f t="shared" si="59"/>
        <v>0</v>
      </c>
      <c r="O336" s="53">
        <f t="shared" si="59"/>
        <v>0</v>
      </c>
      <c r="P336" s="53">
        <f t="shared" si="59"/>
        <v>0</v>
      </c>
      <c r="Q336" s="53">
        <f t="shared" si="59"/>
        <v>0</v>
      </c>
      <c r="R336" s="53">
        <f t="shared" si="59"/>
        <v>0</v>
      </c>
      <c r="S336" s="53">
        <f>IF($T328=2,0,SUM(B336:R336))</f>
        <v>0</v>
      </c>
      <c r="T336" s="162" t="str">
        <f>IF(T328=1,"スライド単価p'×対象数量","平均単価×対象数量")</f>
        <v>スライド単価p'×対象数量</v>
      </c>
      <c r="U336" s="162"/>
      <c r="V336" s="47"/>
    </row>
    <row r="337" spans="1:22" ht="26.25" customHeight="1">
      <c r="A337" s="54" t="s">
        <v>117</v>
      </c>
      <c r="B337" s="165" t="str">
        <f>IF(T328=1,"ｐ’＝Σ（搬入数量×実勢価格）÷搬入数量＝","  ")</f>
        <v>ｐ’＝Σ（搬入数量×実勢価格）÷搬入数量＝</v>
      </c>
      <c r="C337" s="165"/>
      <c r="D337" s="165"/>
      <c r="E337" s="165"/>
      <c r="F337" s="165"/>
      <c r="G337" s="165"/>
      <c r="H337" s="165"/>
      <c r="I337" s="55">
        <f>IF(T328=1,S336,"  ")</f>
        <v>0</v>
      </c>
      <c r="J337" s="56" t="str">
        <f>IF(T328=1,"÷","  ")</f>
        <v>÷</v>
      </c>
      <c r="K337" s="55">
        <f>IF(T328=1,S332,"  ")</f>
        <v>0</v>
      </c>
      <c r="L337" s="56" t="str">
        <f>IF(T328=1,"＝","  ")</f>
        <v>＝</v>
      </c>
      <c r="M337" s="55"/>
      <c r="N337" s="56"/>
      <c r="O337" s="57">
        <f>IF(T328=2,"  ",IF(K337=0,0,I337/K337))</f>
        <v>0</v>
      </c>
      <c r="P337" s="57"/>
      <c r="Q337" s="58"/>
      <c r="R337" s="59" t="s">
        <v>61</v>
      </c>
      <c r="S337" s="60">
        <f>IF(T328=2,"  ",IF(LEN(ROUND(O337,0))&lt;4,ROUND(O337,0),ROUND(O337,-(LEN(ROUND(O337,0))-3))))</f>
        <v>0</v>
      </c>
      <c r="T337" s="164">
        <f>IF(T328=1,U330*S337,S334*U330)</f>
        <v>0</v>
      </c>
      <c r="U337" s="164"/>
      <c r="V337" s="47"/>
    </row>
  </sheetData>
  <sheetProtection selectLockedCells="1" selectUnlockedCells="1"/>
  <mergeCells count="454">
    <mergeCell ref="T334:U334"/>
    <mergeCell ref="T335:U335"/>
    <mergeCell ref="T336:U336"/>
    <mergeCell ref="B337:H337"/>
    <mergeCell ref="T337:U337"/>
    <mergeCell ref="B330:S330"/>
    <mergeCell ref="T330:T331"/>
    <mergeCell ref="U330:U331"/>
    <mergeCell ref="V330:V331"/>
    <mergeCell ref="T332:U332"/>
    <mergeCell ref="T333:U333"/>
    <mergeCell ref="T323:U323"/>
    <mergeCell ref="T324:U324"/>
    <mergeCell ref="T325:U325"/>
    <mergeCell ref="B326:H326"/>
    <mergeCell ref="T326:U326"/>
    <mergeCell ref="B328:H328"/>
    <mergeCell ref="L328:S329"/>
    <mergeCell ref="T328:U329"/>
    <mergeCell ref="B329:H329"/>
    <mergeCell ref="B319:S319"/>
    <mergeCell ref="T319:T320"/>
    <mergeCell ref="U319:U320"/>
    <mergeCell ref="V319:V320"/>
    <mergeCell ref="T321:U321"/>
    <mergeCell ref="T322:U322"/>
    <mergeCell ref="T312:U312"/>
    <mergeCell ref="T313:U313"/>
    <mergeCell ref="T314:U314"/>
    <mergeCell ref="B315:H315"/>
    <mergeCell ref="T315:U315"/>
    <mergeCell ref="B317:H317"/>
    <mergeCell ref="L317:S318"/>
    <mergeCell ref="T317:U318"/>
    <mergeCell ref="B318:H318"/>
    <mergeCell ref="B308:S308"/>
    <mergeCell ref="T308:T309"/>
    <mergeCell ref="U308:U309"/>
    <mergeCell ref="V308:V309"/>
    <mergeCell ref="T310:U310"/>
    <mergeCell ref="T311:U311"/>
    <mergeCell ref="T301:U301"/>
    <mergeCell ref="T302:U302"/>
    <mergeCell ref="T303:U303"/>
    <mergeCell ref="B304:H304"/>
    <mergeCell ref="T304:U304"/>
    <mergeCell ref="B306:H306"/>
    <mergeCell ref="L306:S307"/>
    <mergeCell ref="T306:U307"/>
    <mergeCell ref="B307:H307"/>
    <mergeCell ref="B297:S297"/>
    <mergeCell ref="T297:T298"/>
    <mergeCell ref="U297:U298"/>
    <mergeCell ref="V297:V298"/>
    <mergeCell ref="T299:U299"/>
    <mergeCell ref="T300:U300"/>
    <mergeCell ref="T290:U290"/>
    <mergeCell ref="T291:U291"/>
    <mergeCell ref="T292:U292"/>
    <mergeCell ref="B293:H293"/>
    <mergeCell ref="T293:U293"/>
    <mergeCell ref="B295:H295"/>
    <mergeCell ref="L295:S296"/>
    <mergeCell ref="T295:U296"/>
    <mergeCell ref="B296:H296"/>
    <mergeCell ref="B286:S286"/>
    <mergeCell ref="T286:T287"/>
    <mergeCell ref="U286:U287"/>
    <mergeCell ref="V286:V287"/>
    <mergeCell ref="T288:U288"/>
    <mergeCell ref="T289:U289"/>
    <mergeCell ref="T279:U279"/>
    <mergeCell ref="T280:U280"/>
    <mergeCell ref="T281:U281"/>
    <mergeCell ref="B282:H282"/>
    <mergeCell ref="T282:U282"/>
    <mergeCell ref="B284:H284"/>
    <mergeCell ref="L284:S285"/>
    <mergeCell ref="T284:U285"/>
    <mergeCell ref="B285:H285"/>
    <mergeCell ref="B275:S275"/>
    <mergeCell ref="T275:T276"/>
    <mergeCell ref="U275:U276"/>
    <mergeCell ref="V275:V276"/>
    <mergeCell ref="T277:U277"/>
    <mergeCell ref="T278:U278"/>
    <mergeCell ref="T268:U268"/>
    <mergeCell ref="T269:U269"/>
    <mergeCell ref="T270:U270"/>
    <mergeCell ref="B271:H271"/>
    <mergeCell ref="T271:U271"/>
    <mergeCell ref="B273:H273"/>
    <mergeCell ref="L273:S274"/>
    <mergeCell ref="T273:U274"/>
    <mergeCell ref="B274:H274"/>
    <mergeCell ref="B264:S264"/>
    <mergeCell ref="T264:T265"/>
    <mergeCell ref="U264:U265"/>
    <mergeCell ref="V264:V265"/>
    <mergeCell ref="T266:U266"/>
    <mergeCell ref="T267:U267"/>
    <mergeCell ref="T257:U257"/>
    <mergeCell ref="T258:U258"/>
    <mergeCell ref="T259:U259"/>
    <mergeCell ref="B260:H260"/>
    <mergeCell ref="T260:U260"/>
    <mergeCell ref="B262:H262"/>
    <mergeCell ref="L262:S263"/>
    <mergeCell ref="T262:U263"/>
    <mergeCell ref="B263:H263"/>
    <mergeCell ref="B253:S253"/>
    <mergeCell ref="T253:T254"/>
    <mergeCell ref="U253:U254"/>
    <mergeCell ref="V253:V254"/>
    <mergeCell ref="T255:U255"/>
    <mergeCell ref="T256:U256"/>
    <mergeCell ref="T246:U246"/>
    <mergeCell ref="T247:U247"/>
    <mergeCell ref="T248:U248"/>
    <mergeCell ref="B249:H249"/>
    <mergeCell ref="T249:U249"/>
    <mergeCell ref="B251:H251"/>
    <mergeCell ref="L251:S252"/>
    <mergeCell ref="T251:U252"/>
    <mergeCell ref="B252:H252"/>
    <mergeCell ref="B242:S242"/>
    <mergeCell ref="T242:T243"/>
    <mergeCell ref="U242:U243"/>
    <mergeCell ref="V242:V243"/>
    <mergeCell ref="T244:U244"/>
    <mergeCell ref="T245:U245"/>
    <mergeCell ref="T235:U235"/>
    <mergeCell ref="T236:U236"/>
    <mergeCell ref="T237:U237"/>
    <mergeCell ref="B238:H238"/>
    <mergeCell ref="T238:U238"/>
    <mergeCell ref="B240:H240"/>
    <mergeCell ref="L240:S241"/>
    <mergeCell ref="T240:U241"/>
    <mergeCell ref="B241:H241"/>
    <mergeCell ref="B231:S231"/>
    <mergeCell ref="T231:T232"/>
    <mergeCell ref="U231:U232"/>
    <mergeCell ref="V231:V232"/>
    <mergeCell ref="T233:U233"/>
    <mergeCell ref="T234:U234"/>
    <mergeCell ref="T224:U224"/>
    <mergeCell ref="T225:U225"/>
    <mergeCell ref="T226:U226"/>
    <mergeCell ref="B227:H227"/>
    <mergeCell ref="T227:U227"/>
    <mergeCell ref="B229:H229"/>
    <mergeCell ref="L229:S230"/>
    <mergeCell ref="T229:U230"/>
    <mergeCell ref="B230:H230"/>
    <mergeCell ref="B220:S220"/>
    <mergeCell ref="T220:T221"/>
    <mergeCell ref="U220:U221"/>
    <mergeCell ref="V220:V221"/>
    <mergeCell ref="T222:U222"/>
    <mergeCell ref="T223:U223"/>
    <mergeCell ref="T213:U213"/>
    <mergeCell ref="T214:U214"/>
    <mergeCell ref="T215:U215"/>
    <mergeCell ref="B216:H216"/>
    <mergeCell ref="T216:U216"/>
    <mergeCell ref="B218:H218"/>
    <mergeCell ref="L218:S219"/>
    <mergeCell ref="T218:U219"/>
    <mergeCell ref="B219:H219"/>
    <mergeCell ref="B209:S209"/>
    <mergeCell ref="T209:T210"/>
    <mergeCell ref="U209:U210"/>
    <mergeCell ref="V209:V210"/>
    <mergeCell ref="T211:U211"/>
    <mergeCell ref="T212:U212"/>
    <mergeCell ref="T202:U202"/>
    <mergeCell ref="T203:U203"/>
    <mergeCell ref="T204:U204"/>
    <mergeCell ref="B205:H205"/>
    <mergeCell ref="T205:U205"/>
    <mergeCell ref="B207:H207"/>
    <mergeCell ref="L207:S208"/>
    <mergeCell ref="T207:U208"/>
    <mergeCell ref="B208:H208"/>
    <mergeCell ref="B198:S198"/>
    <mergeCell ref="T198:T199"/>
    <mergeCell ref="U198:U199"/>
    <mergeCell ref="V198:V199"/>
    <mergeCell ref="T200:U200"/>
    <mergeCell ref="T201:U201"/>
    <mergeCell ref="T191:U191"/>
    <mergeCell ref="T192:U192"/>
    <mergeCell ref="T193:U193"/>
    <mergeCell ref="B194:H194"/>
    <mergeCell ref="T194:U194"/>
    <mergeCell ref="B196:H196"/>
    <mergeCell ref="L196:S197"/>
    <mergeCell ref="T196:U197"/>
    <mergeCell ref="B197:H197"/>
    <mergeCell ref="B187:S187"/>
    <mergeCell ref="T187:T188"/>
    <mergeCell ref="U187:U188"/>
    <mergeCell ref="V187:V188"/>
    <mergeCell ref="T189:U189"/>
    <mergeCell ref="T190:U190"/>
    <mergeCell ref="T180:U180"/>
    <mergeCell ref="T181:U181"/>
    <mergeCell ref="T182:U182"/>
    <mergeCell ref="B183:H183"/>
    <mergeCell ref="T183:U183"/>
    <mergeCell ref="B185:H185"/>
    <mergeCell ref="L185:S186"/>
    <mergeCell ref="T185:U186"/>
    <mergeCell ref="B186:H186"/>
    <mergeCell ref="B176:S176"/>
    <mergeCell ref="T176:T177"/>
    <mergeCell ref="U176:U177"/>
    <mergeCell ref="V176:V177"/>
    <mergeCell ref="T178:U178"/>
    <mergeCell ref="T179:U179"/>
    <mergeCell ref="T169:U169"/>
    <mergeCell ref="T170:U170"/>
    <mergeCell ref="T171:U171"/>
    <mergeCell ref="B172:H172"/>
    <mergeCell ref="T172:U172"/>
    <mergeCell ref="B174:H174"/>
    <mergeCell ref="L174:S175"/>
    <mergeCell ref="T174:U175"/>
    <mergeCell ref="B175:H175"/>
    <mergeCell ref="B165:S165"/>
    <mergeCell ref="T165:T166"/>
    <mergeCell ref="U165:U166"/>
    <mergeCell ref="V165:V166"/>
    <mergeCell ref="T167:U167"/>
    <mergeCell ref="T168:U168"/>
    <mergeCell ref="T158:U158"/>
    <mergeCell ref="T159:U159"/>
    <mergeCell ref="T160:U160"/>
    <mergeCell ref="B161:H161"/>
    <mergeCell ref="T161:U161"/>
    <mergeCell ref="B163:H163"/>
    <mergeCell ref="L163:S164"/>
    <mergeCell ref="T163:U164"/>
    <mergeCell ref="B164:H164"/>
    <mergeCell ref="B154:S154"/>
    <mergeCell ref="T154:T155"/>
    <mergeCell ref="U154:U155"/>
    <mergeCell ref="V154:V155"/>
    <mergeCell ref="T156:U156"/>
    <mergeCell ref="T157:U157"/>
    <mergeCell ref="T147:U147"/>
    <mergeCell ref="T148:U148"/>
    <mergeCell ref="T149:U149"/>
    <mergeCell ref="B150:H150"/>
    <mergeCell ref="T150:U150"/>
    <mergeCell ref="B152:H152"/>
    <mergeCell ref="L152:S153"/>
    <mergeCell ref="T152:U153"/>
    <mergeCell ref="B153:H153"/>
    <mergeCell ref="B143:S143"/>
    <mergeCell ref="T143:T144"/>
    <mergeCell ref="U143:U144"/>
    <mergeCell ref="V143:V144"/>
    <mergeCell ref="T145:U145"/>
    <mergeCell ref="T146:U146"/>
    <mergeCell ref="T136:U136"/>
    <mergeCell ref="T137:U137"/>
    <mergeCell ref="T138:U138"/>
    <mergeCell ref="B139:H139"/>
    <mergeCell ref="T139:U139"/>
    <mergeCell ref="B141:H141"/>
    <mergeCell ref="L141:S142"/>
    <mergeCell ref="T141:U142"/>
    <mergeCell ref="B142:H142"/>
    <mergeCell ref="B132:S132"/>
    <mergeCell ref="T132:T133"/>
    <mergeCell ref="U132:U133"/>
    <mergeCell ref="V132:V133"/>
    <mergeCell ref="T134:U134"/>
    <mergeCell ref="T135:U135"/>
    <mergeCell ref="T125:U125"/>
    <mergeCell ref="T126:U126"/>
    <mergeCell ref="T127:U127"/>
    <mergeCell ref="B128:H128"/>
    <mergeCell ref="T128:U128"/>
    <mergeCell ref="B130:H130"/>
    <mergeCell ref="L130:S131"/>
    <mergeCell ref="T130:U131"/>
    <mergeCell ref="B131:H131"/>
    <mergeCell ref="B121:S121"/>
    <mergeCell ref="T121:T122"/>
    <mergeCell ref="U121:U122"/>
    <mergeCell ref="V121:V122"/>
    <mergeCell ref="T123:U123"/>
    <mergeCell ref="T124:U124"/>
    <mergeCell ref="T114:U114"/>
    <mergeCell ref="T115:U115"/>
    <mergeCell ref="T116:U116"/>
    <mergeCell ref="B117:H117"/>
    <mergeCell ref="T117:U117"/>
    <mergeCell ref="B119:H119"/>
    <mergeCell ref="L119:S120"/>
    <mergeCell ref="T119:U120"/>
    <mergeCell ref="B120:H120"/>
    <mergeCell ref="B110:S110"/>
    <mergeCell ref="T110:T111"/>
    <mergeCell ref="U110:U111"/>
    <mergeCell ref="V110:V111"/>
    <mergeCell ref="T112:U112"/>
    <mergeCell ref="T113:U113"/>
    <mergeCell ref="T103:U103"/>
    <mergeCell ref="T104:U104"/>
    <mergeCell ref="T105:U105"/>
    <mergeCell ref="B106:H106"/>
    <mergeCell ref="T106:U106"/>
    <mergeCell ref="B108:H108"/>
    <mergeCell ref="L108:S109"/>
    <mergeCell ref="T108:U109"/>
    <mergeCell ref="B109:H109"/>
    <mergeCell ref="B99:S99"/>
    <mergeCell ref="T99:T100"/>
    <mergeCell ref="U99:U100"/>
    <mergeCell ref="V99:V100"/>
    <mergeCell ref="T101:U101"/>
    <mergeCell ref="T102:U102"/>
    <mergeCell ref="T92:U92"/>
    <mergeCell ref="T93:U93"/>
    <mergeCell ref="T94:U94"/>
    <mergeCell ref="B95:H95"/>
    <mergeCell ref="T95:U95"/>
    <mergeCell ref="B97:H97"/>
    <mergeCell ref="L97:S98"/>
    <mergeCell ref="T97:U98"/>
    <mergeCell ref="B98:H98"/>
    <mergeCell ref="B88:S88"/>
    <mergeCell ref="T88:T89"/>
    <mergeCell ref="U88:U89"/>
    <mergeCell ref="V88:V89"/>
    <mergeCell ref="T90:U90"/>
    <mergeCell ref="T91:U91"/>
    <mergeCell ref="T81:U81"/>
    <mergeCell ref="T82:U82"/>
    <mergeCell ref="T83:U83"/>
    <mergeCell ref="B84:H84"/>
    <mergeCell ref="T84:U84"/>
    <mergeCell ref="B86:H86"/>
    <mergeCell ref="L86:S87"/>
    <mergeCell ref="T86:U87"/>
    <mergeCell ref="B87:H87"/>
    <mergeCell ref="B77:S77"/>
    <mergeCell ref="T77:T78"/>
    <mergeCell ref="U77:U78"/>
    <mergeCell ref="V77:V78"/>
    <mergeCell ref="T79:U79"/>
    <mergeCell ref="T80:U80"/>
    <mergeCell ref="T70:U70"/>
    <mergeCell ref="T71:U71"/>
    <mergeCell ref="T72:U72"/>
    <mergeCell ref="B73:H73"/>
    <mergeCell ref="T73:U73"/>
    <mergeCell ref="B75:H75"/>
    <mergeCell ref="L75:S76"/>
    <mergeCell ref="T75:U76"/>
    <mergeCell ref="B76:H76"/>
    <mergeCell ref="B66:S66"/>
    <mergeCell ref="T66:T67"/>
    <mergeCell ref="U66:U67"/>
    <mergeCell ref="V66:V67"/>
    <mergeCell ref="T68:U68"/>
    <mergeCell ref="T69:U69"/>
    <mergeCell ref="T59:U59"/>
    <mergeCell ref="T60:U60"/>
    <mergeCell ref="T61:U61"/>
    <mergeCell ref="B62:H62"/>
    <mergeCell ref="T62:U62"/>
    <mergeCell ref="B64:H64"/>
    <mergeCell ref="L64:S65"/>
    <mergeCell ref="T64:U65"/>
    <mergeCell ref="B65:H65"/>
    <mergeCell ref="B55:S55"/>
    <mergeCell ref="T55:T56"/>
    <mergeCell ref="U55:U56"/>
    <mergeCell ref="V55:V56"/>
    <mergeCell ref="T57:U57"/>
    <mergeCell ref="T58:U58"/>
    <mergeCell ref="T48:U48"/>
    <mergeCell ref="T49:U49"/>
    <mergeCell ref="T50:U50"/>
    <mergeCell ref="B51:H51"/>
    <mergeCell ref="T51:U51"/>
    <mergeCell ref="B53:H53"/>
    <mergeCell ref="L53:S54"/>
    <mergeCell ref="T53:U54"/>
    <mergeCell ref="B54:H54"/>
    <mergeCell ref="B44:S44"/>
    <mergeCell ref="T44:T45"/>
    <mergeCell ref="U44:U45"/>
    <mergeCell ref="V44:V45"/>
    <mergeCell ref="T46:U46"/>
    <mergeCell ref="T47:U47"/>
    <mergeCell ref="T37:U37"/>
    <mergeCell ref="T38:U38"/>
    <mergeCell ref="T39:U39"/>
    <mergeCell ref="B40:H40"/>
    <mergeCell ref="T40:U40"/>
    <mergeCell ref="B42:H42"/>
    <mergeCell ref="L42:S43"/>
    <mergeCell ref="T42:U43"/>
    <mergeCell ref="B43:H43"/>
    <mergeCell ref="B33:S33"/>
    <mergeCell ref="T33:T34"/>
    <mergeCell ref="U33:U34"/>
    <mergeCell ref="V33:V34"/>
    <mergeCell ref="T35:U35"/>
    <mergeCell ref="T36:U36"/>
    <mergeCell ref="B29:H29"/>
    <mergeCell ref="T29:U29"/>
    <mergeCell ref="B31:H31"/>
    <mergeCell ref="L31:S32"/>
    <mergeCell ref="T31:U32"/>
    <mergeCell ref="B32:H32"/>
    <mergeCell ref="V22:V23"/>
    <mergeCell ref="T24:U24"/>
    <mergeCell ref="T25:U25"/>
    <mergeCell ref="T26:U26"/>
    <mergeCell ref="T27:U27"/>
    <mergeCell ref="T28:U28"/>
    <mergeCell ref="B20:H20"/>
    <mergeCell ref="L20:S21"/>
    <mergeCell ref="T20:U21"/>
    <mergeCell ref="B21:H21"/>
    <mergeCell ref="B22:S22"/>
    <mergeCell ref="T22:T23"/>
    <mergeCell ref="U22:U23"/>
    <mergeCell ref="B12:H12"/>
    <mergeCell ref="T12:U12"/>
    <mergeCell ref="A13:U13"/>
    <mergeCell ref="A14:U14"/>
    <mergeCell ref="A15:U15"/>
    <mergeCell ref="A16:U16"/>
    <mergeCell ref="V5:V6"/>
    <mergeCell ref="T7:U7"/>
    <mergeCell ref="T8:U8"/>
    <mergeCell ref="T9:U9"/>
    <mergeCell ref="T10:U10"/>
    <mergeCell ref="T11:U11"/>
    <mergeCell ref="B3:H3"/>
    <mergeCell ref="L3:S4"/>
    <mergeCell ref="T3:U4"/>
    <mergeCell ref="B4:H4"/>
    <mergeCell ref="B5:S5"/>
    <mergeCell ref="T5:T6"/>
    <mergeCell ref="U5:U6"/>
  </mergeCells>
  <phoneticPr fontId="35"/>
  <pageMargins left="0.51180555555555551" right="0.19652777777777777" top="0.39374999999999999" bottom="0.43333333333333335" header="0.51180555555555551" footer="0.51180555555555551"/>
  <pageSetup paperSize="9"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Normal="100" workbookViewId="0"/>
  </sheetViews>
  <sheetFormatPr defaultRowHeight="13.5"/>
  <cols>
    <col min="1" max="1" width="7.875" customWidth="1"/>
    <col min="2" max="2" width="11.125" customWidth="1"/>
    <col min="3" max="3" width="12.375" customWidth="1"/>
    <col min="4" max="4" width="9" customWidth="1"/>
    <col min="5" max="5" width="5" customWidth="1"/>
    <col min="6" max="6" width="20.625" customWidth="1"/>
    <col min="7" max="7" width="20.125" customWidth="1"/>
    <col min="8" max="8" width="7.875" customWidth="1"/>
    <col min="9" max="9" width="15.125" customWidth="1"/>
  </cols>
  <sheetData>
    <row r="1" spans="1:12" ht="14.25">
      <c r="H1" s="10" t="s">
        <v>86</v>
      </c>
    </row>
    <row r="2" spans="1:12">
      <c r="A2" s="35" t="str">
        <f>判定△材!A2&amp;"　単品スライド条項適用の判定"</f>
        <v>【△材類】　単品スライド条項適用の判定</v>
      </c>
      <c r="B2" s="35"/>
      <c r="C2" s="35"/>
      <c r="D2" s="35"/>
      <c r="E2" s="35"/>
      <c r="F2" s="35"/>
      <c r="G2" s="35"/>
      <c r="H2" s="35"/>
      <c r="I2" s="35"/>
      <c r="J2" s="35"/>
      <c r="K2" s="35"/>
      <c r="L2" s="35"/>
    </row>
    <row r="3" spans="1:12" ht="24" customHeight="1">
      <c r="A3" s="167" t="s">
        <v>155</v>
      </c>
      <c r="B3" s="167"/>
      <c r="C3" s="167"/>
      <c r="D3" s="66" t="s">
        <v>156</v>
      </c>
      <c r="E3" s="168">
        <f>'スライド額算定調書（計算書）'!H5</f>
        <v>34000000</v>
      </c>
      <c r="F3" s="168"/>
      <c r="G3" s="65" t="s">
        <v>157</v>
      </c>
      <c r="H3" s="41" t="s">
        <v>158</v>
      </c>
      <c r="I3" s="67">
        <f>E3*0.01</f>
        <v>340000</v>
      </c>
      <c r="J3" s="35"/>
      <c r="K3" s="35"/>
      <c r="L3" s="35"/>
    </row>
    <row r="4" spans="1:12" ht="22.5" customHeight="1">
      <c r="A4" s="161" t="s">
        <v>66</v>
      </c>
      <c r="B4" s="161"/>
      <c r="C4" s="161"/>
      <c r="D4" s="41" t="s">
        <v>65</v>
      </c>
      <c r="E4" s="169">
        <f>工事情報入力!B8</f>
        <v>0.8</v>
      </c>
      <c r="F4" s="169"/>
      <c r="G4" s="68"/>
      <c r="H4" s="69"/>
      <c r="I4" s="70"/>
      <c r="J4" s="35"/>
      <c r="K4" s="35"/>
      <c r="L4" s="35"/>
    </row>
    <row r="5" spans="1:12" ht="22.5" customHeight="1">
      <c r="A5" s="148" t="s">
        <v>159</v>
      </c>
      <c r="B5" s="148"/>
      <c r="C5" s="71" t="s">
        <v>93</v>
      </c>
      <c r="D5" s="4" t="s">
        <v>95</v>
      </c>
      <c r="E5" s="4" t="s">
        <v>160</v>
      </c>
      <c r="F5" s="32" t="s">
        <v>161</v>
      </c>
      <c r="G5" s="32" t="s">
        <v>114</v>
      </c>
      <c r="H5" s="161" t="s">
        <v>162</v>
      </c>
      <c r="I5" s="161"/>
      <c r="J5" s="35"/>
      <c r="K5" s="35"/>
      <c r="L5" s="35"/>
    </row>
    <row r="6" spans="1:12" ht="20.100000000000001" customHeight="1">
      <c r="A6" s="4" t="str">
        <f>判定△材!A3</f>
        <v>品目１</v>
      </c>
      <c r="B6" s="4" t="str">
        <f>判定△材!A4</f>
        <v xml:space="preserve"> </v>
      </c>
      <c r="C6" s="4" t="str">
        <f>判定△材!A6</f>
        <v xml:space="preserve"> </v>
      </c>
      <c r="D6" s="34">
        <f>判定△材!U5</f>
        <v>0</v>
      </c>
      <c r="E6" s="31" t="str">
        <f>判定△材!K3</f>
        <v xml:space="preserve"> </v>
      </c>
      <c r="F6" s="34">
        <f>判定△材!T8</f>
        <v>0</v>
      </c>
      <c r="G6" s="34">
        <f>判定△材!T10</f>
        <v>0</v>
      </c>
      <c r="H6" s="170">
        <f>判定△材!T12</f>
        <v>0</v>
      </c>
      <c r="I6" s="170"/>
      <c r="J6" s="35"/>
      <c r="K6" s="35"/>
    </row>
    <row r="7" spans="1:12" ht="20.100000000000001" customHeight="1">
      <c r="A7" s="4" t="str">
        <f>判定△材!A20</f>
        <v>品目２</v>
      </c>
      <c r="B7" s="4" t="str">
        <f>判定△材!A21</f>
        <v xml:space="preserve"> </v>
      </c>
      <c r="C7" s="4" t="str">
        <f>判定△材!A23</f>
        <v xml:space="preserve"> </v>
      </c>
      <c r="D7" s="34">
        <f>判定△材!U22</f>
        <v>0</v>
      </c>
      <c r="E7" s="31" t="str">
        <f>判定△材!K20</f>
        <v xml:space="preserve"> </v>
      </c>
      <c r="F7" s="34">
        <f>判定△材!T25</f>
        <v>0</v>
      </c>
      <c r="G7" s="34">
        <f>判定△材!T27</f>
        <v>0</v>
      </c>
      <c r="H7" s="170">
        <f>判定△材!T29</f>
        <v>0</v>
      </c>
      <c r="I7" s="170"/>
      <c r="J7" s="35"/>
      <c r="K7" s="35"/>
    </row>
    <row r="8" spans="1:12" ht="20.100000000000001" customHeight="1">
      <c r="A8" s="4" t="str">
        <f>判定△材!A31</f>
        <v>品目３</v>
      </c>
      <c r="B8" s="4" t="str">
        <f>判定△材!A32</f>
        <v xml:space="preserve"> </v>
      </c>
      <c r="C8" s="4" t="str">
        <f>判定△材!A34</f>
        <v xml:space="preserve"> </v>
      </c>
      <c r="D8" s="34">
        <f>判定△材!U33</f>
        <v>0</v>
      </c>
      <c r="E8" s="31" t="str">
        <f>判定△材!K31</f>
        <v xml:space="preserve"> </v>
      </c>
      <c r="F8" s="34">
        <f>判定△材!T36</f>
        <v>0</v>
      </c>
      <c r="G8" s="34">
        <f>判定△材!T38</f>
        <v>0</v>
      </c>
      <c r="H8" s="170">
        <f>判定△材!T40</f>
        <v>0</v>
      </c>
      <c r="I8" s="170"/>
      <c r="J8" s="35"/>
      <c r="K8" s="35"/>
    </row>
    <row r="9" spans="1:12" ht="20.100000000000001" customHeight="1">
      <c r="A9" s="4" t="str">
        <f>判定△材!A42</f>
        <v>品目４</v>
      </c>
      <c r="B9" s="4" t="str">
        <f>判定△材!A43</f>
        <v xml:space="preserve"> </v>
      </c>
      <c r="C9" s="4" t="str">
        <f>判定△材!A45</f>
        <v xml:space="preserve"> </v>
      </c>
      <c r="D9" s="34">
        <f>判定△材!U44</f>
        <v>0</v>
      </c>
      <c r="E9" s="31" t="str">
        <f>判定△材!K42</f>
        <v xml:space="preserve"> </v>
      </c>
      <c r="F9" s="34">
        <f>判定△材!T47</f>
        <v>0</v>
      </c>
      <c r="G9" s="34">
        <f>判定△材!T49</f>
        <v>0</v>
      </c>
      <c r="H9" s="170">
        <f>判定△材!T51</f>
        <v>0</v>
      </c>
      <c r="I9" s="170"/>
      <c r="J9" s="35"/>
      <c r="K9" s="35"/>
    </row>
    <row r="10" spans="1:12" ht="20.100000000000001" customHeight="1">
      <c r="A10" s="4" t="str">
        <f>判定△材!A53</f>
        <v>品目５</v>
      </c>
      <c r="B10" s="4" t="str">
        <f>判定△材!A54</f>
        <v xml:space="preserve"> </v>
      </c>
      <c r="C10" s="4" t="str">
        <f>判定△材!A56</f>
        <v xml:space="preserve"> </v>
      </c>
      <c r="D10" s="34">
        <f>判定△材!U55</f>
        <v>0</v>
      </c>
      <c r="E10" s="31" t="str">
        <f>判定△材!K53</f>
        <v xml:space="preserve"> </v>
      </c>
      <c r="F10" s="34">
        <f>判定△材!T58</f>
        <v>0</v>
      </c>
      <c r="G10" s="34">
        <f>判定△材!T60</f>
        <v>0</v>
      </c>
      <c r="H10" s="170">
        <f>判定△材!T62</f>
        <v>0</v>
      </c>
      <c r="I10" s="170"/>
      <c r="J10" s="72"/>
      <c r="K10" s="35"/>
    </row>
    <row r="11" spans="1:12" ht="20.100000000000001" customHeight="1">
      <c r="A11" s="4" t="str">
        <f>判定△材!A64</f>
        <v>品目６</v>
      </c>
      <c r="B11" s="4" t="str">
        <f>判定△材!A65</f>
        <v xml:space="preserve"> </v>
      </c>
      <c r="C11" s="4" t="str">
        <f>判定△材!A67</f>
        <v xml:space="preserve"> </v>
      </c>
      <c r="D11" s="34">
        <f>判定△材!U66</f>
        <v>0</v>
      </c>
      <c r="E11" s="31" t="str">
        <f>判定△材!K64</f>
        <v xml:space="preserve"> </v>
      </c>
      <c r="F11" s="34">
        <f>判定△材!T69</f>
        <v>0</v>
      </c>
      <c r="G11" s="34">
        <f>判定△材!T71</f>
        <v>0</v>
      </c>
      <c r="H11" s="170">
        <f>判定△材!T73</f>
        <v>0</v>
      </c>
      <c r="I11" s="170"/>
    </row>
    <row r="12" spans="1:12" ht="20.100000000000001" customHeight="1">
      <c r="A12" s="4" t="str">
        <f>判定△材!A75</f>
        <v>品目７</v>
      </c>
      <c r="B12" s="4" t="str">
        <f>判定△材!A76</f>
        <v xml:space="preserve"> </v>
      </c>
      <c r="C12" s="4" t="str">
        <f>判定△材!A78</f>
        <v xml:space="preserve"> </v>
      </c>
      <c r="D12" s="34">
        <f>判定△材!U77</f>
        <v>0</v>
      </c>
      <c r="E12" s="31" t="str">
        <f>判定△材!K75</f>
        <v xml:space="preserve"> </v>
      </c>
      <c r="F12" s="34">
        <f>判定△材!T80</f>
        <v>0</v>
      </c>
      <c r="G12" s="34">
        <f>判定△材!T82</f>
        <v>0</v>
      </c>
      <c r="H12" s="170">
        <f>判定△材!T84</f>
        <v>0</v>
      </c>
      <c r="I12" s="170"/>
    </row>
    <row r="13" spans="1:12" ht="20.100000000000001" customHeight="1">
      <c r="A13" s="4" t="str">
        <f>判定△材!A86</f>
        <v>品目８</v>
      </c>
      <c r="B13" s="4" t="str">
        <f>判定△材!A87</f>
        <v xml:space="preserve"> </v>
      </c>
      <c r="C13" s="4" t="str">
        <f>判定△材!A89</f>
        <v xml:space="preserve"> </v>
      </c>
      <c r="D13" s="34">
        <f>判定△材!U88</f>
        <v>0</v>
      </c>
      <c r="E13" s="31" t="str">
        <f>判定△材!K86</f>
        <v xml:space="preserve"> </v>
      </c>
      <c r="F13" s="34">
        <f>判定△材!T91</f>
        <v>0</v>
      </c>
      <c r="G13" s="34">
        <f>判定△材!T93</f>
        <v>0</v>
      </c>
      <c r="H13" s="170">
        <f>判定△材!T95</f>
        <v>0</v>
      </c>
      <c r="I13" s="170"/>
    </row>
    <row r="14" spans="1:12" ht="20.100000000000001" customHeight="1">
      <c r="A14" s="4" t="str">
        <f>判定△材!A97</f>
        <v>品目９</v>
      </c>
      <c r="B14" s="4" t="str">
        <f>判定△材!A98</f>
        <v xml:space="preserve"> </v>
      </c>
      <c r="C14" s="4" t="str">
        <f>判定△材!A100</f>
        <v xml:space="preserve"> </v>
      </c>
      <c r="D14" s="34">
        <f>判定△材!U99</f>
        <v>0</v>
      </c>
      <c r="E14" s="31" t="str">
        <f>判定△材!K97</f>
        <v xml:space="preserve"> </v>
      </c>
      <c r="F14" s="34">
        <f>判定△材!T102</f>
        <v>0</v>
      </c>
      <c r="G14" s="34">
        <f>判定△材!T104</f>
        <v>0</v>
      </c>
      <c r="H14" s="170">
        <f>判定△材!T106</f>
        <v>0</v>
      </c>
      <c r="I14" s="170"/>
    </row>
    <row r="15" spans="1:12" ht="20.100000000000001" customHeight="1">
      <c r="A15" s="4" t="str">
        <f>判定△材!A108</f>
        <v>品目１０</v>
      </c>
      <c r="B15" s="4" t="str">
        <f>判定△材!A109</f>
        <v xml:space="preserve"> </v>
      </c>
      <c r="C15" s="4" t="str">
        <f>判定△材!A111</f>
        <v xml:space="preserve"> </v>
      </c>
      <c r="D15" s="34">
        <f>判定△材!U110</f>
        <v>0</v>
      </c>
      <c r="E15" s="31" t="str">
        <f>判定△材!K108</f>
        <v xml:space="preserve"> </v>
      </c>
      <c r="F15" s="34">
        <f>判定△材!T113</f>
        <v>0</v>
      </c>
      <c r="G15" s="34">
        <f>判定△材!T115</f>
        <v>0</v>
      </c>
      <c r="H15" s="170">
        <f>判定△材!T117</f>
        <v>0</v>
      </c>
      <c r="I15" s="170"/>
    </row>
    <row r="16" spans="1:12" ht="20.100000000000001" customHeight="1">
      <c r="A16" s="4" t="str">
        <f>判定△材!A119</f>
        <v>品目１１</v>
      </c>
      <c r="B16" s="4" t="str">
        <f>判定△材!A120</f>
        <v xml:space="preserve"> </v>
      </c>
      <c r="C16" s="4" t="str">
        <f>判定△材!A122</f>
        <v xml:space="preserve"> </v>
      </c>
      <c r="D16" s="34">
        <f>判定△材!U121</f>
        <v>0</v>
      </c>
      <c r="E16" s="31" t="str">
        <f>判定△材!K119</f>
        <v xml:space="preserve"> </v>
      </c>
      <c r="F16" s="34">
        <f>判定△材!T124</f>
        <v>0</v>
      </c>
      <c r="G16" s="34">
        <f>判定△材!T126</f>
        <v>0</v>
      </c>
      <c r="H16" s="170">
        <f>判定△材!T128</f>
        <v>0</v>
      </c>
      <c r="I16" s="170"/>
    </row>
    <row r="17" spans="1:9" ht="20.100000000000001" customHeight="1">
      <c r="A17" s="4" t="str">
        <f>判定△材!A130</f>
        <v>品目１２</v>
      </c>
      <c r="B17" s="4" t="str">
        <f>判定△材!A131</f>
        <v xml:space="preserve"> </v>
      </c>
      <c r="C17" s="4" t="str">
        <f>判定△材!A133</f>
        <v xml:space="preserve"> </v>
      </c>
      <c r="D17" s="34">
        <f>判定△材!U132</f>
        <v>0</v>
      </c>
      <c r="E17" s="31" t="str">
        <f>判定△材!K130</f>
        <v xml:space="preserve"> </v>
      </c>
      <c r="F17" s="34">
        <f>判定△材!T135</f>
        <v>0</v>
      </c>
      <c r="G17" s="34">
        <f>判定△材!T137</f>
        <v>0</v>
      </c>
      <c r="H17" s="170">
        <f>判定△材!T139</f>
        <v>0</v>
      </c>
      <c r="I17" s="170"/>
    </row>
    <row r="18" spans="1:9" ht="20.100000000000001" customHeight="1">
      <c r="A18" s="4" t="str">
        <f>判定△材!A141</f>
        <v>品目１３</v>
      </c>
      <c r="B18" s="4" t="str">
        <f>判定△材!A142</f>
        <v xml:space="preserve"> </v>
      </c>
      <c r="C18" s="4" t="str">
        <f>判定△材!A144</f>
        <v xml:space="preserve"> </v>
      </c>
      <c r="D18" s="34">
        <f>判定△材!U143</f>
        <v>0</v>
      </c>
      <c r="E18" s="31" t="str">
        <f>判定△材!K141</f>
        <v xml:space="preserve"> </v>
      </c>
      <c r="F18" s="34">
        <f>判定△材!T146</f>
        <v>0</v>
      </c>
      <c r="G18" s="34">
        <f>判定△材!T148</f>
        <v>0</v>
      </c>
      <c r="H18" s="170">
        <f>判定△材!T150</f>
        <v>0</v>
      </c>
      <c r="I18" s="170"/>
    </row>
    <row r="19" spans="1:9" ht="20.100000000000001" customHeight="1">
      <c r="A19" s="4" t="str">
        <f>判定△材!A152</f>
        <v>品目１４</v>
      </c>
      <c r="B19" s="4" t="str">
        <f>判定△材!A153</f>
        <v xml:space="preserve"> </v>
      </c>
      <c r="C19" s="4" t="str">
        <f>判定△材!A155</f>
        <v xml:space="preserve"> </v>
      </c>
      <c r="D19" s="34">
        <f>判定△材!U154</f>
        <v>0</v>
      </c>
      <c r="E19" s="31" t="str">
        <f>判定△材!K152</f>
        <v xml:space="preserve"> </v>
      </c>
      <c r="F19" s="34">
        <f>判定△材!T157</f>
        <v>0</v>
      </c>
      <c r="G19" s="34">
        <f>判定△材!T159</f>
        <v>0</v>
      </c>
      <c r="H19" s="170">
        <f>判定△材!T161</f>
        <v>0</v>
      </c>
      <c r="I19" s="170"/>
    </row>
    <row r="20" spans="1:9" ht="20.100000000000001" customHeight="1">
      <c r="A20" s="4" t="str">
        <f>判定△材!A163</f>
        <v>品目１５</v>
      </c>
      <c r="B20" s="4" t="str">
        <f>判定△材!A164</f>
        <v xml:space="preserve"> </v>
      </c>
      <c r="C20" s="4" t="str">
        <f>判定△材!A166</f>
        <v xml:space="preserve"> </v>
      </c>
      <c r="D20" s="34">
        <f>判定△材!U165</f>
        <v>0</v>
      </c>
      <c r="E20" s="31" t="str">
        <f>判定△材!K163</f>
        <v xml:space="preserve"> </v>
      </c>
      <c r="F20" s="34">
        <f>判定△材!T168</f>
        <v>0</v>
      </c>
      <c r="G20" s="34">
        <f>判定△材!T170</f>
        <v>0</v>
      </c>
      <c r="H20" s="170">
        <f>判定△材!T172</f>
        <v>0</v>
      </c>
      <c r="I20" s="170"/>
    </row>
    <row r="21" spans="1:9" ht="20.100000000000001" customHeight="1">
      <c r="A21" s="4" t="str">
        <f>判定△材!A174</f>
        <v>品目１６</v>
      </c>
      <c r="B21" s="4" t="str">
        <f>判定△材!A175</f>
        <v xml:space="preserve"> </v>
      </c>
      <c r="C21" s="4" t="str">
        <f>判定△材!A177</f>
        <v xml:space="preserve"> </v>
      </c>
      <c r="D21" s="34">
        <f>判定△材!U176</f>
        <v>0</v>
      </c>
      <c r="E21" s="31" t="str">
        <f>判定△材!K174</f>
        <v xml:space="preserve"> </v>
      </c>
      <c r="F21" s="34">
        <f>判定△材!T179</f>
        <v>0</v>
      </c>
      <c r="G21" s="34">
        <f>判定△材!T181</f>
        <v>0</v>
      </c>
      <c r="H21" s="170">
        <f>判定△材!T183</f>
        <v>0</v>
      </c>
      <c r="I21" s="170"/>
    </row>
    <row r="22" spans="1:9" ht="20.100000000000001" customHeight="1">
      <c r="A22" s="4" t="str">
        <f>判定△材!A185</f>
        <v>品目１７</v>
      </c>
      <c r="B22" s="4" t="str">
        <f>判定△材!A186</f>
        <v xml:space="preserve"> </v>
      </c>
      <c r="C22" s="4" t="str">
        <f>判定△材!A188</f>
        <v xml:space="preserve"> </v>
      </c>
      <c r="D22" s="34">
        <f>判定△材!U187</f>
        <v>0</v>
      </c>
      <c r="E22" s="31" t="str">
        <f>判定△材!K185</f>
        <v xml:space="preserve"> </v>
      </c>
      <c r="F22" s="34">
        <f>判定△材!T190</f>
        <v>0</v>
      </c>
      <c r="G22" s="34">
        <f>判定△材!T192</f>
        <v>0</v>
      </c>
      <c r="H22" s="170">
        <f>判定△材!T194</f>
        <v>0</v>
      </c>
      <c r="I22" s="170"/>
    </row>
    <row r="23" spans="1:9" ht="20.100000000000001" customHeight="1">
      <c r="A23" s="4" t="str">
        <f>判定△材!A196</f>
        <v>品目１８</v>
      </c>
      <c r="B23" s="4" t="str">
        <f>判定△材!A197</f>
        <v xml:space="preserve"> </v>
      </c>
      <c r="C23" s="4" t="str">
        <f>判定△材!A199</f>
        <v xml:space="preserve"> </v>
      </c>
      <c r="D23" s="34">
        <f>判定△材!U198</f>
        <v>0</v>
      </c>
      <c r="E23" s="31" t="str">
        <f>判定△材!K196</f>
        <v xml:space="preserve"> </v>
      </c>
      <c r="F23" s="34">
        <f>判定△材!T201</f>
        <v>0</v>
      </c>
      <c r="G23" s="34">
        <f>判定△材!T203</f>
        <v>0</v>
      </c>
      <c r="H23" s="170">
        <f>判定△材!T205</f>
        <v>0</v>
      </c>
      <c r="I23" s="170"/>
    </row>
    <row r="24" spans="1:9" ht="20.100000000000001" customHeight="1">
      <c r="A24" s="4" t="str">
        <f>判定△材!A207</f>
        <v>品目１９</v>
      </c>
      <c r="B24" s="4" t="str">
        <f>判定△材!A208</f>
        <v xml:space="preserve"> </v>
      </c>
      <c r="C24" s="4" t="str">
        <f>判定△材!A210</f>
        <v xml:space="preserve"> </v>
      </c>
      <c r="D24" s="34">
        <f>判定△材!U209</f>
        <v>0</v>
      </c>
      <c r="E24" s="31" t="str">
        <f>判定△材!K207</f>
        <v xml:space="preserve"> </v>
      </c>
      <c r="F24" s="34">
        <f>判定△材!T212</f>
        <v>0</v>
      </c>
      <c r="G24" s="34">
        <f>判定△材!T214</f>
        <v>0</v>
      </c>
      <c r="H24" s="170">
        <f>判定△材!T216</f>
        <v>0</v>
      </c>
      <c r="I24" s="170"/>
    </row>
    <row r="25" spans="1:9" ht="20.100000000000001" customHeight="1">
      <c r="A25" s="4" t="str">
        <f>判定△材!A218</f>
        <v>品目２０</v>
      </c>
      <c r="B25" s="4" t="str">
        <f>判定△材!A219</f>
        <v xml:space="preserve"> </v>
      </c>
      <c r="C25" s="4" t="str">
        <f>判定△材!A221</f>
        <v xml:space="preserve"> </v>
      </c>
      <c r="D25" s="34">
        <f>判定△材!U220</f>
        <v>0</v>
      </c>
      <c r="E25" s="31" t="str">
        <f>判定△材!K218</f>
        <v xml:space="preserve"> </v>
      </c>
      <c r="F25" s="34">
        <f>判定△材!T223</f>
        <v>0</v>
      </c>
      <c r="G25" s="34">
        <f>判定△材!T225</f>
        <v>0</v>
      </c>
      <c r="H25" s="170">
        <f>判定△材!T227</f>
        <v>0</v>
      </c>
      <c r="I25" s="170"/>
    </row>
    <row r="26" spans="1:9" ht="20.100000000000001" customHeight="1">
      <c r="A26" s="4" t="str">
        <f>判定△材!A229</f>
        <v>品目２１</v>
      </c>
      <c r="B26" s="4" t="str">
        <f>判定△材!A230</f>
        <v xml:space="preserve"> </v>
      </c>
      <c r="C26" s="4" t="str">
        <f>判定△材!A232</f>
        <v xml:space="preserve"> </v>
      </c>
      <c r="D26" s="34">
        <f>判定△材!U231</f>
        <v>0</v>
      </c>
      <c r="E26" s="31" t="str">
        <f>判定△材!K229</f>
        <v xml:space="preserve"> </v>
      </c>
      <c r="F26" s="34">
        <f>判定△材!T234</f>
        <v>0</v>
      </c>
      <c r="G26" s="34">
        <f>判定△材!T236</f>
        <v>0</v>
      </c>
      <c r="H26" s="170">
        <f>判定△材!T238</f>
        <v>0</v>
      </c>
      <c r="I26" s="170"/>
    </row>
    <row r="27" spans="1:9" ht="20.100000000000001" customHeight="1">
      <c r="A27" s="4" t="str">
        <f>判定△材!A240</f>
        <v>品目２２</v>
      </c>
      <c r="B27" s="4" t="str">
        <f>判定△材!A241</f>
        <v xml:space="preserve"> </v>
      </c>
      <c r="C27" s="4" t="str">
        <f>判定△材!A243</f>
        <v xml:space="preserve"> </v>
      </c>
      <c r="D27" s="34">
        <f>判定△材!U242</f>
        <v>0</v>
      </c>
      <c r="E27" s="31" t="str">
        <f>判定△材!K240</f>
        <v xml:space="preserve"> </v>
      </c>
      <c r="F27" s="34">
        <f>判定△材!T245</f>
        <v>0</v>
      </c>
      <c r="G27" s="34">
        <f>判定△材!T247</f>
        <v>0</v>
      </c>
      <c r="H27" s="170">
        <f>判定△材!T249</f>
        <v>0</v>
      </c>
      <c r="I27" s="170"/>
    </row>
    <row r="28" spans="1:9" ht="20.100000000000001" customHeight="1">
      <c r="A28" s="4" t="str">
        <f>判定△材!A251</f>
        <v>品目２３</v>
      </c>
      <c r="B28" s="4" t="str">
        <f>判定△材!A252</f>
        <v xml:space="preserve"> </v>
      </c>
      <c r="C28" s="4" t="str">
        <f>判定△材!A254</f>
        <v xml:space="preserve"> </v>
      </c>
      <c r="D28" s="34">
        <f>判定△材!U253</f>
        <v>0</v>
      </c>
      <c r="E28" s="31" t="str">
        <f>判定△材!K251</f>
        <v xml:space="preserve"> </v>
      </c>
      <c r="F28" s="34">
        <f>判定△材!T256</f>
        <v>0</v>
      </c>
      <c r="G28" s="34">
        <f>判定△材!T258</f>
        <v>0</v>
      </c>
      <c r="H28" s="170">
        <f>判定△材!T260</f>
        <v>0</v>
      </c>
      <c r="I28" s="170"/>
    </row>
    <row r="29" spans="1:9" ht="20.100000000000001" customHeight="1">
      <c r="A29" s="4" t="str">
        <f>判定△材!A262</f>
        <v>品目２４</v>
      </c>
      <c r="B29" s="4" t="str">
        <f>判定△材!A263</f>
        <v xml:space="preserve"> </v>
      </c>
      <c r="C29" s="4" t="str">
        <f>判定△材!A265</f>
        <v xml:space="preserve"> </v>
      </c>
      <c r="D29" s="34">
        <f>判定△材!U264</f>
        <v>0</v>
      </c>
      <c r="E29" s="31" t="str">
        <f>判定△材!K262</f>
        <v xml:space="preserve"> </v>
      </c>
      <c r="F29" s="34">
        <f>判定△材!T267</f>
        <v>0</v>
      </c>
      <c r="G29" s="34">
        <f>判定△材!T269</f>
        <v>0</v>
      </c>
      <c r="H29" s="170">
        <f>判定△材!T271</f>
        <v>0</v>
      </c>
      <c r="I29" s="170"/>
    </row>
    <row r="30" spans="1:9" ht="20.100000000000001" customHeight="1">
      <c r="A30" s="4" t="str">
        <f>判定△材!A273</f>
        <v>品目２５</v>
      </c>
      <c r="B30" s="4" t="str">
        <f>判定△材!A274</f>
        <v xml:space="preserve"> </v>
      </c>
      <c r="C30" s="4" t="str">
        <f>判定△材!A276</f>
        <v xml:space="preserve"> </v>
      </c>
      <c r="D30" s="34">
        <f>判定△材!U275</f>
        <v>0</v>
      </c>
      <c r="E30" s="31" t="str">
        <f>判定△材!K273</f>
        <v xml:space="preserve"> </v>
      </c>
      <c r="F30" s="34">
        <f>判定△材!T278</f>
        <v>0</v>
      </c>
      <c r="G30" s="34">
        <f>判定△材!T280</f>
        <v>0</v>
      </c>
      <c r="H30" s="170">
        <f>判定△材!T282</f>
        <v>0</v>
      </c>
      <c r="I30" s="170"/>
    </row>
    <row r="31" spans="1:9" ht="20.100000000000001" customHeight="1">
      <c r="A31" s="4" t="str">
        <f>判定△材!A284</f>
        <v>品目２６</v>
      </c>
      <c r="B31" s="4" t="str">
        <f>判定△材!A285</f>
        <v xml:space="preserve"> </v>
      </c>
      <c r="C31" s="4" t="str">
        <f>判定△材!A287</f>
        <v xml:space="preserve"> </v>
      </c>
      <c r="D31" s="34">
        <f>判定△材!U286</f>
        <v>0</v>
      </c>
      <c r="E31" s="31" t="str">
        <f>判定△材!K284</f>
        <v xml:space="preserve"> </v>
      </c>
      <c r="F31" s="34">
        <f>判定△材!T289</f>
        <v>0</v>
      </c>
      <c r="G31" s="34">
        <f>判定△材!T291</f>
        <v>0</v>
      </c>
      <c r="H31" s="170">
        <f>判定△材!T293</f>
        <v>0</v>
      </c>
      <c r="I31" s="170"/>
    </row>
    <row r="32" spans="1:9" ht="20.100000000000001" customHeight="1">
      <c r="A32" s="4" t="str">
        <f>判定△材!A295</f>
        <v>品目２７</v>
      </c>
      <c r="B32" s="4" t="str">
        <f>判定△材!A296</f>
        <v xml:space="preserve"> </v>
      </c>
      <c r="C32" s="4" t="str">
        <f>判定△材!A298</f>
        <v xml:space="preserve"> </v>
      </c>
      <c r="D32" s="34">
        <f>判定△材!U297</f>
        <v>0</v>
      </c>
      <c r="E32" s="31" t="str">
        <f>判定△材!K295</f>
        <v xml:space="preserve"> </v>
      </c>
      <c r="F32" s="34">
        <f>判定△材!T300</f>
        <v>0</v>
      </c>
      <c r="G32" s="34">
        <f>判定△材!T302</f>
        <v>0</v>
      </c>
      <c r="H32" s="170">
        <f>判定△材!T304</f>
        <v>0</v>
      </c>
      <c r="I32" s="170"/>
    </row>
    <row r="33" spans="1:9" ht="20.100000000000001" customHeight="1">
      <c r="A33" s="4" t="str">
        <f>判定△材!A306</f>
        <v>品目２８</v>
      </c>
      <c r="B33" s="4" t="str">
        <f>判定△材!A307</f>
        <v xml:space="preserve"> </v>
      </c>
      <c r="C33" s="4" t="str">
        <f>判定△材!A309</f>
        <v xml:space="preserve"> </v>
      </c>
      <c r="D33" s="34">
        <f>判定△材!U308</f>
        <v>0</v>
      </c>
      <c r="E33" s="31" t="str">
        <f>判定△材!K306</f>
        <v xml:space="preserve"> </v>
      </c>
      <c r="F33" s="34">
        <f>判定△材!T311</f>
        <v>0</v>
      </c>
      <c r="G33" s="34">
        <f>判定△材!T313</f>
        <v>0</v>
      </c>
      <c r="H33" s="170">
        <f>判定△材!T315</f>
        <v>0</v>
      </c>
      <c r="I33" s="170"/>
    </row>
    <row r="34" spans="1:9" ht="20.100000000000001" customHeight="1">
      <c r="A34" s="4" t="str">
        <f>判定△材!A317</f>
        <v>品目２９</v>
      </c>
      <c r="B34" s="4" t="str">
        <f>判定△材!A318</f>
        <v xml:space="preserve"> </v>
      </c>
      <c r="C34" s="4" t="str">
        <f>判定△材!A320</f>
        <v xml:space="preserve"> </v>
      </c>
      <c r="D34" s="34">
        <f>判定△材!U319</f>
        <v>0</v>
      </c>
      <c r="E34" s="31" t="str">
        <f>判定△材!K317</f>
        <v xml:space="preserve"> </v>
      </c>
      <c r="F34" s="34">
        <f>判定△材!T322</f>
        <v>0</v>
      </c>
      <c r="G34" s="34">
        <f>判定△材!T324</f>
        <v>0</v>
      </c>
      <c r="H34" s="170">
        <f>判定△材!T326</f>
        <v>0</v>
      </c>
      <c r="I34" s="170"/>
    </row>
    <row r="35" spans="1:9" ht="20.100000000000001" customHeight="1">
      <c r="A35" s="4" t="str">
        <f>判定△材!A328</f>
        <v>品目３０</v>
      </c>
      <c r="B35" s="4" t="str">
        <f>判定△材!A329</f>
        <v xml:space="preserve"> </v>
      </c>
      <c r="C35" s="4" t="str">
        <f>判定△材!A331</f>
        <v xml:space="preserve"> </v>
      </c>
      <c r="D35" s="34">
        <f>判定△材!U330</f>
        <v>0</v>
      </c>
      <c r="E35" s="31" t="str">
        <f>判定△材!K328</f>
        <v xml:space="preserve"> </v>
      </c>
      <c r="F35" s="34">
        <f>判定△材!T333</f>
        <v>0</v>
      </c>
      <c r="G35" s="34">
        <f>判定△材!T335</f>
        <v>0</v>
      </c>
      <c r="H35" s="170">
        <f>判定△材!T337</f>
        <v>0</v>
      </c>
      <c r="I35" s="170"/>
    </row>
    <row r="36" spans="1:9" ht="27.75" customHeight="1">
      <c r="A36" s="171" t="s">
        <v>109</v>
      </c>
      <c r="B36" s="171"/>
      <c r="C36" s="171"/>
      <c r="D36" s="171"/>
      <c r="E36" s="171"/>
      <c r="F36" s="34">
        <f>SUM(F6:F35)</f>
        <v>0</v>
      </c>
      <c r="G36" s="34">
        <f>SUM(G6:G35)</f>
        <v>0</v>
      </c>
      <c r="H36" s="170">
        <f>SUM(H6:H35)</f>
        <v>0</v>
      </c>
      <c r="I36" s="170"/>
    </row>
    <row r="37" spans="1:9" ht="14.25">
      <c r="A37" s="169" t="s">
        <v>163</v>
      </c>
      <c r="B37" s="169"/>
      <c r="C37" s="172" t="s">
        <v>162</v>
      </c>
      <c r="D37" s="172"/>
      <c r="E37" s="73"/>
      <c r="F37" s="74" t="s">
        <v>164</v>
      </c>
      <c r="G37" s="73"/>
      <c r="H37" s="173"/>
      <c r="I37" s="173"/>
    </row>
    <row r="38" spans="1:9" ht="14.25">
      <c r="A38" s="169"/>
      <c r="B38" s="169"/>
      <c r="C38" s="174">
        <f>H36</f>
        <v>0</v>
      </c>
      <c r="D38" s="174"/>
      <c r="E38" s="75" t="s">
        <v>71</v>
      </c>
      <c r="F38" s="75">
        <f>E4</f>
        <v>0.8</v>
      </c>
      <c r="G38" s="76" t="s">
        <v>165</v>
      </c>
      <c r="H38" s="175">
        <f>ROUNDDOWN(C38*F38*1.1,0)</f>
        <v>0</v>
      </c>
      <c r="I38" s="175"/>
    </row>
    <row r="39" spans="1:9" ht="14.25">
      <c r="A39" s="169" t="s">
        <v>166</v>
      </c>
      <c r="B39" s="169"/>
      <c r="C39" s="176" t="s">
        <v>114</v>
      </c>
      <c r="D39" s="176"/>
      <c r="E39" s="77"/>
      <c r="F39" s="77"/>
      <c r="G39" s="78"/>
      <c r="H39" s="177"/>
      <c r="I39" s="177"/>
    </row>
    <row r="40" spans="1:9" ht="14.25">
      <c r="A40" s="169"/>
      <c r="B40" s="169"/>
      <c r="C40" s="174">
        <f>G36</f>
        <v>0</v>
      </c>
      <c r="D40" s="174"/>
      <c r="E40" s="75"/>
      <c r="F40" s="76"/>
      <c r="G40" s="79" t="s">
        <v>167</v>
      </c>
      <c r="H40" s="178">
        <f>ROUNDDOWN(G36,0)</f>
        <v>0</v>
      </c>
      <c r="I40" s="178"/>
    </row>
    <row r="41" spans="1:9" ht="14.25">
      <c r="A41" s="169" t="s">
        <v>168</v>
      </c>
      <c r="B41" s="169"/>
      <c r="C41" s="179" t="s">
        <v>161</v>
      </c>
      <c r="D41" s="179"/>
      <c r="E41" s="77"/>
      <c r="F41" s="74" t="s">
        <v>164</v>
      </c>
      <c r="G41" s="78"/>
      <c r="H41" s="180"/>
      <c r="I41" s="180"/>
    </row>
    <row r="42" spans="1:9" ht="16.5" customHeight="1">
      <c r="A42" s="169"/>
      <c r="B42" s="169"/>
      <c r="C42" s="174">
        <f>F36</f>
        <v>0</v>
      </c>
      <c r="D42" s="174"/>
      <c r="E42" s="75" t="s">
        <v>71</v>
      </c>
      <c r="F42" s="75">
        <f>E4</f>
        <v>0.8</v>
      </c>
      <c r="G42" s="76" t="s">
        <v>165</v>
      </c>
      <c r="H42" s="175">
        <f>ROUNDDOWN(C42*F42*1.1,0)</f>
        <v>0</v>
      </c>
      <c r="I42" s="175"/>
    </row>
    <row r="43" spans="1:9" ht="30.75" customHeight="1">
      <c r="A43" s="161" t="s">
        <v>169</v>
      </c>
      <c r="B43" s="161"/>
      <c r="C43" s="181">
        <f>IF(H40&gt;H38,H40,H38)</f>
        <v>0</v>
      </c>
      <c r="D43" s="181"/>
      <c r="E43" s="80" t="s">
        <v>170</v>
      </c>
      <c r="F43" s="81">
        <f>H42</f>
        <v>0</v>
      </c>
      <c r="G43" s="7" t="s">
        <v>167</v>
      </c>
      <c r="H43" s="7"/>
      <c r="I43" s="82">
        <f>C43-F43</f>
        <v>0</v>
      </c>
    </row>
    <row r="44" spans="1:9">
      <c r="H44" s="182" t="str">
        <f>IF(-I43&gt;I3,"1%以上で対象となる","1%以下で対象とならない")</f>
        <v>1%以下で対象とならない</v>
      </c>
      <c r="I44" s="182"/>
    </row>
  </sheetData>
  <sheetProtection selectLockedCells="1" selectUnlockedCells="1"/>
  <mergeCells count="56">
    <mergeCell ref="A43:B43"/>
    <mergeCell ref="C43:D43"/>
    <mergeCell ref="H44:I44"/>
    <mergeCell ref="A39:B40"/>
    <mergeCell ref="C39:D39"/>
    <mergeCell ref="H39:I39"/>
    <mergeCell ref="C40:D40"/>
    <mergeCell ref="H40:I40"/>
    <mergeCell ref="A41:B42"/>
    <mergeCell ref="C41:D41"/>
    <mergeCell ref="H41:I41"/>
    <mergeCell ref="C42:D42"/>
    <mergeCell ref="H42:I42"/>
    <mergeCell ref="A36:E36"/>
    <mergeCell ref="H36:I36"/>
    <mergeCell ref="A37:B38"/>
    <mergeCell ref="C37:D37"/>
    <mergeCell ref="H37:I37"/>
    <mergeCell ref="C38:D38"/>
    <mergeCell ref="H38:I38"/>
    <mergeCell ref="H30:I30"/>
    <mergeCell ref="H31:I31"/>
    <mergeCell ref="H32:I32"/>
    <mergeCell ref="H33:I33"/>
    <mergeCell ref="H34:I34"/>
    <mergeCell ref="H35:I35"/>
    <mergeCell ref="H24:I24"/>
    <mergeCell ref="H25:I25"/>
    <mergeCell ref="H26:I26"/>
    <mergeCell ref="H27:I27"/>
    <mergeCell ref="H28:I28"/>
    <mergeCell ref="H29:I29"/>
    <mergeCell ref="H18:I18"/>
    <mergeCell ref="H19:I19"/>
    <mergeCell ref="H20:I20"/>
    <mergeCell ref="H21:I21"/>
    <mergeCell ref="H22:I22"/>
    <mergeCell ref="H23:I23"/>
    <mergeCell ref="H12:I12"/>
    <mergeCell ref="H13:I13"/>
    <mergeCell ref="H14:I14"/>
    <mergeCell ref="H15:I15"/>
    <mergeCell ref="H16:I16"/>
    <mergeCell ref="H17:I17"/>
    <mergeCell ref="H6:I6"/>
    <mergeCell ref="H7:I7"/>
    <mergeCell ref="H8:I8"/>
    <mergeCell ref="H9:I9"/>
    <mergeCell ref="H10:I10"/>
    <mergeCell ref="H11:I11"/>
    <mergeCell ref="A3:C3"/>
    <mergeCell ref="E3:F3"/>
    <mergeCell ref="A4:C4"/>
    <mergeCell ref="E4:F4"/>
    <mergeCell ref="A5:B5"/>
    <mergeCell ref="H5:I5"/>
  </mergeCells>
  <phoneticPr fontId="35"/>
  <pageMargins left="0.7" right="0.7" top="0.75" bottom="0.75" header="0.51180555555555551" footer="0.51180555555555551"/>
  <pageSetup paperSize="9" firstPageNumber="0"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6"/>
  <sheetViews>
    <sheetView zoomScaleNormal="100" workbookViewId="0"/>
  </sheetViews>
  <sheetFormatPr defaultRowHeight="13.5"/>
  <cols>
    <col min="1" max="1" width="21.625" style="35" customWidth="1"/>
    <col min="2" max="21" width="8.375" style="35" customWidth="1"/>
    <col min="22" max="22" width="10.625" style="35" customWidth="1"/>
    <col min="23" max="24" width="10.5" style="35" customWidth="1"/>
    <col min="25" max="25" width="8.375" style="35" customWidth="1"/>
    <col min="26" max="26" width="9.375" style="35" customWidth="1"/>
    <col min="27" max="27" width="10.25" customWidth="1"/>
    <col min="28" max="28" width="10.375" customWidth="1"/>
    <col min="29" max="29" width="11.5" customWidth="1"/>
  </cols>
  <sheetData>
    <row r="1" spans="1:29">
      <c r="X1" s="36" t="s">
        <v>172</v>
      </c>
      <c r="AA1" s="35"/>
    </row>
    <row r="2" spans="1:29" ht="18" customHeight="1">
      <c r="A2" s="10" t="s">
        <v>173</v>
      </c>
      <c r="AA2" s="35"/>
    </row>
    <row r="3" spans="1:29" ht="13.5" customHeight="1">
      <c r="A3" s="38" t="s">
        <v>88</v>
      </c>
      <c r="B3" s="155" t="s">
        <v>174</v>
      </c>
      <c r="C3" s="155"/>
      <c r="D3" s="155"/>
      <c r="E3" s="155"/>
      <c r="F3" s="155"/>
      <c r="G3" s="155"/>
      <c r="H3" s="155"/>
      <c r="I3" s="39" t="s">
        <v>46</v>
      </c>
      <c r="J3" s="40"/>
      <c r="K3" s="39" t="str">
        <f>IF($AA9=0," ",VLOOKUP($AA9,単価データ!$A$1:$AH$10714,4,FALSE))</f>
        <v xml:space="preserve"> </v>
      </c>
      <c r="L3" s="183" t="s">
        <v>175</v>
      </c>
      <c r="M3" s="183"/>
      <c r="N3" s="183"/>
      <c r="O3" s="183"/>
      <c r="P3" s="183"/>
      <c r="Q3" s="183"/>
      <c r="R3" s="183"/>
      <c r="S3" s="183"/>
      <c r="T3" s="183"/>
      <c r="U3" s="183"/>
      <c r="V3" s="183"/>
      <c r="W3" s="183"/>
      <c r="X3" s="183"/>
      <c r="Y3" s="157">
        <v>2</v>
      </c>
      <c r="Z3" s="157"/>
      <c r="AA3" s="61"/>
      <c r="AB3" s="35"/>
      <c r="AC3" s="35"/>
    </row>
    <row r="4" spans="1:29" ht="13.5" customHeight="1">
      <c r="A4" s="39" t="str">
        <f>IF($AA9=0," ",VLOOKUP($AA9,単価データ!$A$1:$AH$10714,2,FALSE))</f>
        <v xml:space="preserve"> </v>
      </c>
      <c r="B4" s="155" t="s">
        <v>91</v>
      </c>
      <c r="C4" s="155"/>
      <c r="D4" s="155"/>
      <c r="E4" s="155"/>
      <c r="F4" s="155"/>
      <c r="G4" s="155"/>
      <c r="H4" s="155"/>
      <c r="I4" s="39" t="s">
        <v>46</v>
      </c>
      <c r="J4" s="40"/>
      <c r="K4" s="39" t="s">
        <v>92</v>
      </c>
      <c r="L4" s="183"/>
      <c r="M4" s="183"/>
      <c r="N4" s="183"/>
      <c r="O4" s="183"/>
      <c r="P4" s="183"/>
      <c r="Q4" s="183"/>
      <c r="R4" s="183"/>
      <c r="S4" s="183"/>
      <c r="T4" s="183"/>
      <c r="U4" s="183"/>
      <c r="V4" s="183"/>
      <c r="W4" s="183"/>
      <c r="X4" s="183"/>
      <c r="Y4" s="157"/>
      <c r="Z4" s="157"/>
      <c r="AA4" s="61"/>
      <c r="AB4" s="35"/>
      <c r="AC4" s="35"/>
    </row>
    <row r="5" spans="1:29" ht="13.5" customHeight="1">
      <c r="A5" s="38" t="s">
        <v>93</v>
      </c>
      <c r="B5" s="184" t="s">
        <v>176</v>
      </c>
      <c r="C5" s="184"/>
      <c r="D5" s="184"/>
      <c r="E5" s="184"/>
      <c r="F5" s="184"/>
      <c r="G5" s="184"/>
      <c r="H5" s="184"/>
      <c r="I5" s="184"/>
      <c r="J5" s="184"/>
      <c r="K5" s="184"/>
      <c r="L5" s="184"/>
      <c r="M5" s="184"/>
      <c r="N5" s="184"/>
      <c r="O5" s="184"/>
      <c r="P5" s="184"/>
      <c r="Q5" s="184"/>
      <c r="R5" s="184"/>
      <c r="S5" s="184"/>
      <c r="T5" s="184"/>
      <c r="U5" s="184"/>
      <c r="V5" s="184"/>
      <c r="W5" s="185" t="s">
        <v>177</v>
      </c>
      <c r="X5" s="186" t="s">
        <v>84</v>
      </c>
      <c r="Y5" s="159" t="s">
        <v>95</v>
      </c>
      <c r="Z5" s="160">
        <f>J3</f>
        <v>0</v>
      </c>
      <c r="AA5" s="161" t="s">
        <v>96</v>
      </c>
    </row>
    <row r="6" spans="1:29" ht="27.75" customHeight="1">
      <c r="A6" s="42" t="str">
        <f>IF($AA9=0," ",VLOOKUP($AA9,単価データ!$A$1:$AH$10714,3,FALSE))</f>
        <v xml:space="preserve"> </v>
      </c>
      <c r="B6" s="43">
        <v>12</v>
      </c>
      <c r="C6" s="43">
        <v>1</v>
      </c>
      <c r="D6" s="43">
        <v>2</v>
      </c>
      <c r="E6" s="43">
        <v>3</v>
      </c>
      <c r="F6" s="43">
        <v>4</v>
      </c>
      <c r="G6" s="43">
        <v>5</v>
      </c>
      <c r="H6" s="43">
        <v>6</v>
      </c>
      <c r="I6" s="43">
        <v>7</v>
      </c>
      <c r="J6" s="43">
        <v>8</v>
      </c>
      <c r="K6" s="43">
        <v>9</v>
      </c>
      <c r="L6" s="43">
        <v>10</v>
      </c>
      <c r="M6" s="43">
        <v>11</v>
      </c>
      <c r="N6" s="43">
        <v>12</v>
      </c>
      <c r="O6" s="43">
        <v>1</v>
      </c>
      <c r="P6" s="43">
        <v>2</v>
      </c>
      <c r="Q6" s="43">
        <v>3</v>
      </c>
      <c r="R6" s="43">
        <v>4</v>
      </c>
      <c r="S6" s="43">
        <v>5</v>
      </c>
      <c r="T6" s="43">
        <v>6</v>
      </c>
      <c r="U6" s="43">
        <v>7</v>
      </c>
      <c r="V6" s="44" t="s">
        <v>83</v>
      </c>
      <c r="W6" s="185"/>
      <c r="X6" s="186"/>
      <c r="Y6" s="159"/>
      <c r="Z6" s="160"/>
      <c r="AA6" s="161"/>
    </row>
    <row r="7" spans="1:29" ht="28.5" customHeight="1">
      <c r="A7" s="45" t="s">
        <v>178</v>
      </c>
      <c r="B7" s="40"/>
      <c r="C7" s="40"/>
      <c r="D7" s="40"/>
      <c r="E7" s="40"/>
      <c r="F7" s="40"/>
      <c r="G7" s="40"/>
      <c r="H7" s="40"/>
      <c r="I7" s="40"/>
      <c r="J7" s="40"/>
      <c r="K7" s="40"/>
      <c r="L7" s="40"/>
      <c r="M7" s="40"/>
      <c r="N7" s="40"/>
      <c r="O7" s="40"/>
      <c r="P7" s="40"/>
      <c r="Q7" s="40"/>
      <c r="R7" s="40"/>
      <c r="S7" s="40"/>
      <c r="T7" s="40"/>
      <c r="U7" s="40"/>
      <c r="V7" s="46">
        <f>IF(Y3=2,0,SUM(B7:U7))</f>
        <v>0</v>
      </c>
      <c r="W7" s="83">
        <f>IF(Y3=2,J3,IF(SUM(B7:U7)&gt;=J3,0,J3-SUM(B7:U7)))</f>
        <v>0</v>
      </c>
      <c r="X7" s="83">
        <f>V7+W7</f>
        <v>0</v>
      </c>
      <c r="Y7" s="162" t="s">
        <v>111</v>
      </c>
      <c r="Z7" s="162"/>
      <c r="AA7" s="47"/>
    </row>
    <row r="8" spans="1:29" ht="24" customHeight="1">
      <c r="A8" s="45" t="s">
        <v>112</v>
      </c>
      <c r="B8" s="40"/>
      <c r="C8" s="40"/>
      <c r="D8" s="40"/>
      <c r="E8" s="40"/>
      <c r="F8" s="40"/>
      <c r="G8" s="40"/>
      <c r="H8" s="40"/>
      <c r="I8" s="40"/>
      <c r="J8" s="40"/>
      <c r="K8" s="40"/>
      <c r="L8" s="40"/>
      <c r="M8" s="40"/>
      <c r="N8" s="40"/>
      <c r="O8" s="40"/>
      <c r="P8" s="40"/>
      <c r="Q8" s="40"/>
      <c r="R8" s="40"/>
      <c r="S8" s="40"/>
      <c r="T8" s="40"/>
      <c r="U8" s="40"/>
      <c r="V8" s="46"/>
      <c r="W8" s="83"/>
      <c r="X8" s="83"/>
      <c r="Y8" s="163">
        <f>Z5*J4</f>
        <v>0</v>
      </c>
      <c r="Z8" s="163"/>
      <c r="AA8" s="47"/>
    </row>
    <row r="9" spans="1:29" ht="25.5">
      <c r="A9" s="45" t="s">
        <v>113</v>
      </c>
      <c r="B9" s="50"/>
      <c r="C9" s="50"/>
      <c r="D9" s="50"/>
      <c r="E9" s="50"/>
      <c r="F9" s="50"/>
      <c r="G9" s="50"/>
      <c r="H9" s="50"/>
      <c r="I9" s="50"/>
      <c r="J9" s="50"/>
      <c r="K9" s="50"/>
      <c r="L9" s="50"/>
      <c r="M9" s="50"/>
      <c r="N9" s="50"/>
      <c r="O9" s="50"/>
      <c r="P9" s="50"/>
      <c r="Q9" s="50"/>
      <c r="R9" s="50"/>
      <c r="S9" s="50"/>
      <c r="T9" s="50"/>
      <c r="U9" s="50"/>
      <c r="V9" s="46"/>
      <c r="W9" s="84"/>
      <c r="X9" s="84"/>
      <c r="Y9" s="164" t="s">
        <v>114</v>
      </c>
      <c r="Z9" s="164"/>
      <c r="AA9" s="50"/>
    </row>
    <row r="10" spans="1:29" ht="25.5">
      <c r="A10" s="45" t="s">
        <v>179</v>
      </c>
      <c r="B10" s="46">
        <f t="shared" ref="B10:U10" si="0">B7*B8</f>
        <v>0</v>
      </c>
      <c r="C10" s="46">
        <f t="shared" si="0"/>
        <v>0</v>
      </c>
      <c r="D10" s="46">
        <f t="shared" si="0"/>
        <v>0</v>
      </c>
      <c r="E10" s="46">
        <f t="shared" si="0"/>
        <v>0</v>
      </c>
      <c r="F10" s="46">
        <f t="shared" si="0"/>
        <v>0</v>
      </c>
      <c r="G10" s="46">
        <f t="shared" si="0"/>
        <v>0</v>
      </c>
      <c r="H10" s="46">
        <f t="shared" si="0"/>
        <v>0</v>
      </c>
      <c r="I10" s="46">
        <f t="shared" si="0"/>
        <v>0</v>
      </c>
      <c r="J10" s="46">
        <f t="shared" si="0"/>
        <v>0</v>
      </c>
      <c r="K10" s="46">
        <f t="shared" si="0"/>
        <v>0</v>
      </c>
      <c r="L10" s="46">
        <f t="shared" si="0"/>
        <v>0</v>
      </c>
      <c r="M10" s="46">
        <f t="shared" si="0"/>
        <v>0</v>
      </c>
      <c r="N10" s="46">
        <f t="shared" si="0"/>
        <v>0</v>
      </c>
      <c r="O10" s="46">
        <f t="shared" si="0"/>
        <v>0</v>
      </c>
      <c r="P10" s="46">
        <f t="shared" si="0"/>
        <v>0</v>
      </c>
      <c r="Q10" s="46">
        <f t="shared" si="0"/>
        <v>0</v>
      </c>
      <c r="R10" s="46">
        <f t="shared" si="0"/>
        <v>0</v>
      </c>
      <c r="S10" s="46">
        <f t="shared" si="0"/>
        <v>0</v>
      </c>
      <c r="T10" s="46">
        <f t="shared" si="0"/>
        <v>0</v>
      </c>
      <c r="U10" s="46">
        <f t="shared" si="0"/>
        <v>0</v>
      </c>
      <c r="V10" s="46">
        <f t="shared" ref="V10:V11" si="1">SUM(B10:U10)</f>
        <v>0</v>
      </c>
      <c r="W10" s="46">
        <f>IF(V10=0,0,ROUNDDOWN(W7*$U25*1.05*$C$82,0))</f>
        <v>0</v>
      </c>
      <c r="X10" s="46">
        <f t="shared" ref="X10:X11" si="2">V10+W10</f>
        <v>0</v>
      </c>
      <c r="Y10" s="164">
        <f>IF(Z5=0,0,IF(J3=X7,X10,ROUNDDOWN((J3/X7)*X7,0)))</f>
        <v>0</v>
      </c>
      <c r="Z10" s="164"/>
      <c r="AA10" s="47"/>
    </row>
    <row r="11" spans="1:29" ht="25.5">
      <c r="A11" s="52" t="s">
        <v>180</v>
      </c>
      <c r="B11" s="53">
        <f t="shared" ref="B11:U11" si="3">IF($Y3=2,0,B7*B9)</f>
        <v>0</v>
      </c>
      <c r="C11" s="53">
        <f t="shared" si="3"/>
        <v>0</v>
      </c>
      <c r="D11" s="53">
        <f t="shared" si="3"/>
        <v>0</v>
      </c>
      <c r="E11" s="53">
        <f t="shared" si="3"/>
        <v>0</v>
      </c>
      <c r="F11" s="53">
        <f t="shared" si="3"/>
        <v>0</v>
      </c>
      <c r="G11" s="53">
        <f t="shared" si="3"/>
        <v>0</v>
      </c>
      <c r="H11" s="53">
        <f t="shared" si="3"/>
        <v>0</v>
      </c>
      <c r="I11" s="53">
        <f t="shared" si="3"/>
        <v>0</v>
      </c>
      <c r="J11" s="53">
        <f t="shared" si="3"/>
        <v>0</v>
      </c>
      <c r="K11" s="53">
        <f t="shared" si="3"/>
        <v>0</v>
      </c>
      <c r="L11" s="53">
        <f t="shared" si="3"/>
        <v>0</v>
      </c>
      <c r="M11" s="53">
        <f t="shared" si="3"/>
        <v>0</v>
      </c>
      <c r="N11" s="53">
        <f t="shared" si="3"/>
        <v>0</v>
      </c>
      <c r="O11" s="53">
        <f t="shared" si="3"/>
        <v>0</v>
      </c>
      <c r="P11" s="53">
        <f t="shared" si="3"/>
        <v>0</v>
      </c>
      <c r="Q11" s="53">
        <f t="shared" si="3"/>
        <v>0</v>
      </c>
      <c r="R11" s="53">
        <f t="shared" si="3"/>
        <v>0</v>
      </c>
      <c r="S11" s="53">
        <f t="shared" si="3"/>
        <v>0</v>
      </c>
      <c r="T11" s="53">
        <f t="shared" si="3"/>
        <v>0</v>
      </c>
      <c r="U11" s="53">
        <f t="shared" si="3"/>
        <v>0</v>
      </c>
      <c r="V11" s="46">
        <f t="shared" si="1"/>
        <v>0</v>
      </c>
      <c r="W11" s="85">
        <f>W7*$U25</f>
        <v>0</v>
      </c>
      <c r="X11" s="85">
        <f t="shared" si="2"/>
        <v>0</v>
      </c>
      <c r="Y11" s="162" t="str">
        <f>IF(Y3=1,"スライド単価p'×対象数量","平均単価×対象数量")</f>
        <v>平均単価×対象数量</v>
      </c>
      <c r="Z11" s="162"/>
      <c r="AA11" s="47"/>
    </row>
    <row r="12" spans="1:29" ht="26.25" customHeight="1">
      <c r="A12" s="54" t="s">
        <v>117</v>
      </c>
      <c r="B12" s="165" t="str">
        <f>IF(Y3=1,"ｐ’＝Σ（購入数量×実勢価格）÷購入数量＝","  ")</f>
        <v xml:space="preserve">  </v>
      </c>
      <c r="C12" s="165"/>
      <c r="D12" s="165"/>
      <c r="E12" s="165"/>
      <c r="F12" s="165"/>
      <c r="G12" s="165"/>
      <c r="H12" s="165"/>
      <c r="I12" s="55" t="str">
        <f>IF(Y3=1,X11,"  ")</f>
        <v xml:space="preserve">  </v>
      </c>
      <c r="J12" s="56" t="str">
        <f>IF(Y3=1,"÷","  ")</f>
        <v xml:space="preserve">  </v>
      </c>
      <c r="K12" s="55" t="str">
        <f>IF(Y3=1,X7,"  ")</f>
        <v xml:space="preserve">  </v>
      </c>
      <c r="L12" s="56" t="str">
        <f>IF(Y3=1,"＝","  ")</f>
        <v xml:space="preserve">  </v>
      </c>
      <c r="M12" s="55"/>
      <c r="N12" s="56"/>
      <c r="O12" s="57" t="str">
        <f>IF(Y3=2,"  ",IF(K12=0,0,I12/K12))</f>
        <v xml:space="preserve">  </v>
      </c>
      <c r="P12" s="57"/>
      <c r="Q12" s="57"/>
      <c r="R12" s="57"/>
      <c r="S12" s="57"/>
      <c r="T12" s="58"/>
      <c r="U12" s="59" t="s">
        <v>61</v>
      </c>
      <c r="V12" s="187" t="str">
        <f>IF(Y3=2,"  ",IF(LEN(ROUND(O12,0))&lt;4,ROUND(O12,0),ROUND(O12,-(LEN(ROUND(O12,0))-3))))</f>
        <v xml:space="preserve">  </v>
      </c>
      <c r="W12" s="187"/>
      <c r="X12" s="187"/>
      <c r="Y12" s="164">
        <f>IF(Y3=1,Z5*V12,U25*Z5)</f>
        <v>0</v>
      </c>
      <c r="Z12" s="164"/>
      <c r="AA12" s="47"/>
    </row>
    <row r="13" spans="1:29" ht="21.75" customHeight="1">
      <c r="A13" s="166" t="s">
        <v>181</v>
      </c>
      <c r="B13" s="166"/>
      <c r="C13" s="166"/>
      <c r="D13" s="166"/>
      <c r="E13" s="166"/>
      <c r="F13" s="166"/>
      <c r="G13" s="166"/>
      <c r="H13" s="166"/>
      <c r="I13" s="166"/>
      <c r="J13" s="166"/>
      <c r="K13" s="166"/>
      <c r="L13" s="166"/>
      <c r="M13" s="166"/>
      <c r="N13" s="166"/>
      <c r="O13" s="166"/>
      <c r="P13" s="166"/>
      <c r="Q13" s="166"/>
      <c r="R13" s="166"/>
      <c r="S13" s="166"/>
      <c r="T13" s="166"/>
      <c r="U13" s="166"/>
      <c r="V13" s="86"/>
      <c r="W13"/>
      <c r="X13"/>
      <c r="Y13"/>
      <c r="Z13"/>
    </row>
    <row r="14" spans="1:29" ht="43.5" customHeight="1">
      <c r="A14" s="166" t="s">
        <v>182</v>
      </c>
      <c r="B14" s="166"/>
      <c r="C14" s="166"/>
      <c r="D14" s="166"/>
      <c r="E14" s="166"/>
      <c r="F14" s="166"/>
      <c r="G14" s="166"/>
      <c r="H14" s="166"/>
      <c r="I14" s="166"/>
      <c r="J14" s="166"/>
      <c r="K14" s="166"/>
      <c r="L14" s="166"/>
      <c r="M14" s="166"/>
      <c r="N14" s="166"/>
      <c r="O14" s="166"/>
      <c r="P14" s="166"/>
      <c r="Q14" s="166"/>
      <c r="R14" s="166"/>
      <c r="S14" s="166"/>
      <c r="T14" s="166"/>
      <c r="U14" s="166"/>
      <c r="V14" s="62"/>
      <c r="W14"/>
      <c r="X14"/>
      <c r="Y14"/>
      <c r="Z14"/>
    </row>
    <row r="15" spans="1:29" ht="34.5" customHeight="1">
      <c r="A15" s="166" t="s">
        <v>120</v>
      </c>
      <c r="B15" s="166"/>
      <c r="C15" s="166"/>
      <c r="D15" s="166"/>
      <c r="E15" s="166"/>
      <c r="F15" s="166"/>
      <c r="G15" s="166"/>
      <c r="H15" s="166"/>
      <c r="I15" s="166"/>
      <c r="J15" s="166"/>
      <c r="K15" s="166"/>
      <c r="L15" s="166"/>
      <c r="M15" s="166"/>
      <c r="N15" s="166"/>
      <c r="O15" s="166"/>
      <c r="P15" s="166"/>
      <c r="Q15" s="166"/>
      <c r="R15" s="166"/>
      <c r="S15" s="166"/>
      <c r="T15" s="166"/>
      <c r="U15" s="166"/>
      <c r="V15" s="62"/>
      <c r="W15"/>
      <c r="X15"/>
      <c r="Y15"/>
      <c r="Z15"/>
    </row>
    <row r="16" spans="1:29" ht="21" customHeight="1">
      <c r="A16" s="166"/>
      <c r="B16" s="166"/>
      <c r="C16" s="166"/>
      <c r="D16" s="166"/>
      <c r="E16" s="166"/>
      <c r="F16" s="166"/>
      <c r="G16" s="166"/>
      <c r="H16" s="166"/>
      <c r="I16" s="166"/>
      <c r="J16" s="166"/>
      <c r="K16" s="166"/>
      <c r="L16" s="166"/>
      <c r="M16" s="166"/>
      <c r="N16" s="166"/>
      <c r="O16" s="166"/>
      <c r="P16" s="166"/>
      <c r="Q16" s="166"/>
      <c r="R16" s="166"/>
      <c r="S16" s="166"/>
      <c r="T16" s="166"/>
      <c r="U16" s="166"/>
      <c r="X16"/>
      <c r="Y16"/>
      <c r="Z16"/>
    </row>
    <row r="17" spans="1:33">
      <c r="A17" s="188"/>
      <c r="B17" s="188"/>
      <c r="C17" s="188"/>
      <c r="D17" s="188"/>
      <c r="E17" s="87"/>
      <c r="F17" s="88"/>
      <c r="G17" s="87"/>
      <c r="H17" s="88"/>
      <c r="AA17" s="35"/>
    </row>
    <row r="18" spans="1:33">
      <c r="A18" s="36" t="s">
        <v>183</v>
      </c>
      <c r="H18" s="41" t="s">
        <v>9</v>
      </c>
      <c r="I18" s="89" t="s">
        <v>24</v>
      </c>
      <c r="J18" s="90">
        <f>工事情報入力!$C$9</f>
        <v>4</v>
      </c>
      <c r="K18" s="91" t="s">
        <v>11</v>
      </c>
      <c r="L18" s="90">
        <f>工事情報入力!$E$9</f>
        <v>1</v>
      </c>
      <c r="M18" s="91" t="s">
        <v>12</v>
      </c>
      <c r="N18" s="90"/>
      <c r="O18" s="91" t="s">
        <v>184</v>
      </c>
      <c r="P18" s="90"/>
      <c r="Q18" s="91" t="s">
        <v>24</v>
      </c>
      <c r="R18" s="90">
        <f>工事情報入力!$C$10</f>
        <v>4</v>
      </c>
      <c r="S18" s="91" t="s">
        <v>11</v>
      </c>
      <c r="T18" s="90">
        <f>工事情報入力!$E$10</f>
        <v>3</v>
      </c>
      <c r="U18" s="92" t="s">
        <v>12</v>
      </c>
      <c r="AA18" s="161" t="s">
        <v>96</v>
      </c>
      <c r="AB18" s="161" t="s">
        <v>185</v>
      </c>
      <c r="AC18" s="161" t="s">
        <v>186</v>
      </c>
    </row>
    <row r="19" spans="1:33" ht="24.75" customHeight="1">
      <c r="A19" s="66" t="str">
        <f>A4</f>
        <v xml:space="preserve"> </v>
      </c>
      <c r="B19" s="43">
        <v>12</v>
      </c>
      <c r="C19" s="43">
        <v>1</v>
      </c>
      <c r="D19" s="43">
        <v>2</v>
      </c>
      <c r="E19" s="43">
        <v>3</v>
      </c>
      <c r="F19" s="43">
        <v>4</v>
      </c>
      <c r="G19" s="43">
        <v>5</v>
      </c>
      <c r="H19" s="43">
        <v>6</v>
      </c>
      <c r="I19" s="43">
        <v>7</v>
      </c>
      <c r="J19" s="43">
        <v>8</v>
      </c>
      <c r="K19" s="43">
        <v>9</v>
      </c>
      <c r="L19" s="43">
        <v>10</v>
      </c>
      <c r="M19" s="43">
        <v>11</v>
      </c>
      <c r="N19" s="43">
        <v>12</v>
      </c>
      <c r="O19" s="43">
        <v>1</v>
      </c>
      <c r="P19" s="43">
        <v>2</v>
      </c>
      <c r="Q19" s="43">
        <v>3</v>
      </c>
      <c r="R19" s="43">
        <v>4</v>
      </c>
      <c r="S19" s="43">
        <v>5</v>
      </c>
      <c r="T19" s="43">
        <v>6</v>
      </c>
      <c r="U19" s="43">
        <v>7</v>
      </c>
      <c r="Y19"/>
      <c r="Z19"/>
      <c r="AA19" s="161"/>
      <c r="AB19" s="161"/>
      <c r="AC19" s="161"/>
      <c r="AD19" s="35"/>
      <c r="AE19" s="35"/>
      <c r="AF19" s="35"/>
    </row>
    <row r="20" spans="1:33" ht="24.75" customHeight="1">
      <c r="A20" s="41" t="s">
        <v>187</v>
      </c>
      <c r="B20" s="93"/>
      <c r="C20" s="93"/>
      <c r="D20" s="93"/>
      <c r="E20" s="93"/>
      <c r="F20" s="93"/>
      <c r="G20" s="93"/>
      <c r="H20" s="93"/>
      <c r="I20" s="93"/>
      <c r="J20" s="93"/>
      <c r="K20" s="93"/>
      <c r="L20" s="93"/>
      <c r="M20" s="93"/>
      <c r="N20" s="93"/>
      <c r="O20" s="93"/>
      <c r="P20" s="93"/>
      <c r="Q20" s="93"/>
      <c r="R20" s="93"/>
      <c r="S20" s="93"/>
      <c r="T20" s="93"/>
      <c r="U20" s="93"/>
      <c r="Y20"/>
      <c r="Z20"/>
      <c r="AA20" s="94"/>
      <c r="AB20" s="46">
        <f>SUM(B20:M20)+SUM(S20+U20)</f>
        <v>0</v>
      </c>
      <c r="AC20" s="46"/>
      <c r="AD20" s="35"/>
      <c r="AE20" s="35"/>
      <c r="AF20" s="35"/>
      <c r="AG20" s="35"/>
    </row>
    <row r="21" spans="1:33" ht="24.75" customHeight="1">
      <c r="A21" s="41" t="s">
        <v>188</v>
      </c>
      <c r="B21" s="93"/>
      <c r="C21" s="93"/>
      <c r="D21" s="93"/>
      <c r="E21" s="93"/>
      <c r="F21" s="93"/>
      <c r="G21" s="93"/>
      <c r="H21" s="93"/>
      <c r="I21" s="93"/>
      <c r="J21" s="93"/>
      <c r="K21" s="93"/>
      <c r="L21" s="93"/>
      <c r="M21" s="93"/>
      <c r="N21" s="93"/>
      <c r="O21" s="93"/>
      <c r="P21" s="93"/>
      <c r="Q21" s="93"/>
      <c r="R21" s="93"/>
      <c r="S21" s="93"/>
      <c r="T21" s="93"/>
      <c r="U21" s="93"/>
      <c r="Y21"/>
      <c r="Z21"/>
      <c r="AA21" s="47">
        <f>AA9</f>
        <v>0</v>
      </c>
      <c r="AB21" s="83">
        <f>IF(N22&gt;0,1,0)</f>
        <v>0</v>
      </c>
      <c r="AC21" s="46">
        <f>SUM(B21:M21)+SUM(S21:U21)+N22+P22</f>
        <v>0</v>
      </c>
      <c r="AD21" s="35"/>
      <c r="AE21" s="35"/>
      <c r="AF21" s="35"/>
      <c r="AG21" s="35"/>
    </row>
    <row r="22" spans="1:33" ht="24.75" customHeight="1">
      <c r="A22" s="41" t="s">
        <v>189</v>
      </c>
      <c r="B22" s="47"/>
      <c r="C22" s="47"/>
      <c r="D22" s="47"/>
      <c r="E22" s="47"/>
      <c r="F22" s="47"/>
      <c r="G22" s="47"/>
      <c r="H22" s="47"/>
      <c r="I22" s="47"/>
      <c r="J22" s="47"/>
      <c r="K22" s="47"/>
      <c r="L22" s="47"/>
      <c r="M22" s="47"/>
      <c r="N22" s="189">
        <f>IF(OR(N20=1,O20=1),(N21+O21)/(N20+O20),0)</f>
        <v>0</v>
      </c>
      <c r="O22" s="189">
        <f>IF(AND(O21=0,P21=0,Q21=0),0,IF(AND(O21=0,P21=0),Q21,IF(O21=0,ROUND((P21+Q21)/2,0),ROUND((O21+P21+Q21)/3,0))))</f>
        <v>0</v>
      </c>
      <c r="P22" s="189">
        <f>IF(OR(P20=1,Q20=1,R20=1),(P21+Q21+R21)/(P20+Q20+R20),0)</f>
        <v>0</v>
      </c>
      <c r="Q22" s="189"/>
      <c r="R22" s="189"/>
      <c r="S22" s="47"/>
      <c r="T22" s="47"/>
      <c r="U22" s="47"/>
      <c r="Y22"/>
      <c r="Z22"/>
      <c r="AA22" s="47"/>
      <c r="AB22" s="83">
        <f>IF(P22&gt;0,1,0)</f>
        <v>0</v>
      </c>
      <c r="AC22" s="46"/>
      <c r="AD22" s="35"/>
      <c r="AE22" s="35"/>
      <c r="AF22" s="35"/>
      <c r="AG22" s="35"/>
    </row>
    <row r="23" spans="1:33" ht="24.75" customHeight="1">
      <c r="A23" s="66"/>
      <c r="B23" s="95"/>
      <c r="C23" s="95"/>
      <c r="D23" s="95"/>
      <c r="E23" s="95"/>
      <c r="F23" s="95"/>
      <c r="G23" s="95"/>
      <c r="H23" s="95"/>
      <c r="I23" s="95"/>
      <c r="J23" s="95"/>
      <c r="K23" s="95"/>
      <c r="L23" s="95"/>
      <c r="M23" s="96"/>
      <c r="N23" s="96"/>
      <c r="O23" s="96"/>
      <c r="P23" s="96"/>
      <c r="Q23" s="96"/>
      <c r="R23" s="96"/>
      <c r="S23" s="96"/>
      <c r="T23" s="96"/>
      <c r="U23" s="41" t="s">
        <v>190</v>
      </c>
      <c r="AA23" s="47"/>
      <c r="AB23" s="97"/>
      <c r="AC23" s="34"/>
    </row>
    <row r="24" spans="1:33" ht="24.75" customHeight="1">
      <c r="A24" s="41" t="s">
        <v>187</v>
      </c>
      <c r="B24" s="93"/>
      <c r="C24" s="93"/>
      <c r="D24" s="93"/>
      <c r="E24" s="93"/>
      <c r="F24" s="93"/>
      <c r="G24" s="93"/>
      <c r="H24" s="93"/>
      <c r="I24" s="93"/>
      <c r="J24" s="93"/>
      <c r="K24" s="93"/>
      <c r="L24" s="93"/>
      <c r="M24" s="98"/>
      <c r="N24" s="98"/>
      <c r="O24" s="98"/>
      <c r="P24" s="98"/>
      <c r="Q24" s="98"/>
      <c r="R24" s="98"/>
      <c r="S24" s="98"/>
      <c r="T24" s="98"/>
      <c r="U24" s="47"/>
      <c r="AA24" s="47"/>
      <c r="AB24" s="97">
        <f>SUM(B24:L24)</f>
        <v>0</v>
      </c>
      <c r="AC24" s="34"/>
    </row>
    <row r="25" spans="1:33" ht="24.75" customHeight="1">
      <c r="A25" s="41" t="s">
        <v>188</v>
      </c>
      <c r="B25" s="66">
        <f>IF(OR($AA25=0,B24=0),0,VLOOKUP($AA25,単価データ!$A$1:$AZ$10714,25,FALSE))</f>
        <v>0</v>
      </c>
      <c r="C25" s="66">
        <f>IF(OR($AA25=0,C24=0),0,VLOOKUP($AA25,単価データ!$A$1:$AZ$10714,26,FALSE))</f>
        <v>0</v>
      </c>
      <c r="D25" s="66">
        <f>IF(OR($AA25=0,D24=0),0,VLOOKUP($AA25,単価データ!$A$1:$AZ$10714,27,FALSE))</f>
        <v>0</v>
      </c>
      <c r="E25" s="66">
        <f>IF(OR($AA25=0,E24=0),0,VLOOKUP($AA25,単価データ!$A$1:$AZ$10714,28,FALSE))</f>
        <v>0</v>
      </c>
      <c r="F25" s="66">
        <f>IF(OR($AA25=0,F24=0),0,VLOOKUP($AA25,単価データ!$A$1:$AZ$10714,29,FALSE))</f>
        <v>0</v>
      </c>
      <c r="G25" s="66">
        <f>IF(OR($AA25=0,G24=0),0,VLOOKUP($AA25,単価データ!$A$1:$AZ$10714,30,FALSE))</f>
        <v>0</v>
      </c>
      <c r="H25" s="66">
        <f>IF(OR($AA25=0,H24=0),0,VLOOKUP($AA25,単価データ!$A$1:$AZ$10714,31,FALSE))</f>
        <v>0</v>
      </c>
      <c r="I25" s="66">
        <f>IF(OR($AA25=0,I24=0),0,VLOOKUP($AA25,単価データ!$A$1:$AZ$10714,32,FALSE))</f>
        <v>0</v>
      </c>
      <c r="J25" s="66">
        <f>IF(OR($AA25=0,J24=0),0,VLOOKUP($AA25,単価データ!$A$1:$AZ$10714,33,FALSE))</f>
        <v>0</v>
      </c>
      <c r="K25" s="66">
        <f>IF(OR($AA25=0,K24=0),0,VLOOKUP($AA25,単価データ!$A$1:$AZ$10714,34,FALSE))</f>
        <v>0</v>
      </c>
      <c r="L25" s="66">
        <f>IF(OR($AA25=0,L24=0),0,VLOOKUP($AA25,単価データ!$A$1:$AZ$10714,35,FALSE))</f>
        <v>0</v>
      </c>
      <c r="M25" s="98"/>
      <c r="N25" s="98"/>
      <c r="O25" s="98"/>
      <c r="P25" s="98"/>
      <c r="Q25" s="98"/>
      <c r="R25" s="98"/>
      <c r="S25" s="98"/>
      <c r="T25" s="98"/>
      <c r="U25" s="99">
        <f>IF(AB26=0,0,IF(LEN(ROUND(AC26/AB26,0))&lt;4,ROUND(AC26/AB26,0),ROUND(AC26/AB26,-(LEN(ROUND(AC26/AB26,0))-3))))</f>
        <v>0</v>
      </c>
      <c r="V25" s="36" t="s">
        <v>191</v>
      </c>
      <c r="Y25"/>
      <c r="Z25"/>
      <c r="AA25" s="94">
        <f>AA9</f>
        <v>0</v>
      </c>
      <c r="AB25" s="83"/>
      <c r="AC25" s="46">
        <f>SUM(B25:L25)</f>
        <v>0</v>
      </c>
      <c r="AD25" s="35"/>
      <c r="AE25" s="35"/>
      <c r="AF25" s="35"/>
      <c r="AG25" s="35"/>
    </row>
    <row r="26" spans="1:33">
      <c r="AA26" s="35"/>
      <c r="AB26" s="100">
        <f>SUM(AB20:AB25)</f>
        <v>0</v>
      </c>
      <c r="AC26" s="100">
        <f>SUM(AC20:AC25)</f>
        <v>0</v>
      </c>
    </row>
    <row r="27" spans="1:33">
      <c r="Z27" s="61"/>
      <c r="AA27" s="61"/>
    </row>
    <row r="28" spans="1:33">
      <c r="AA28" s="35"/>
    </row>
    <row r="29" spans="1:33" ht="13.5" customHeight="1">
      <c r="A29" s="38" t="s">
        <v>122</v>
      </c>
      <c r="B29" s="155" t="s">
        <v>174</v>
      </c>
      <c r="C29" s="155"/>
      <c r="D29" s="155"/>
      <c r="E29" s="155"/>
      <c r="F29" s="155"/>
      <c r="G29" s="155"/>
      <c r="H29" s="155"/>
      <c r="I29" s="39" t="s">
        <v>46</v>
      </c>
      <c r="J29" s="40"/>
      <c r="K29" s="39" t="str">
        <f>IF($AA35=0," ",VLOOKUP($AA35,単価データ!$A$1:$AH$10714,4,FALSE))</f>
        <v xml:space="preserve"> </v>
      </c>
      <c r="L29" s="183" t="s">
        <v>175</v>
      </c>
      <c r="M29" s="183"/>
      <c r="N29" s="183"/>
      <c r="O29" s="183"/>
      <c r="P29" s="183"/>
      <c r="Q29" s="183"/>
      <c r="R29" s="183"/>
      <c r="S29" s="183"/>
      <c r="T29" s="183"/>
      <c r="U29" s="183"/>
      <c r="V29" s="183"/>
      <c r="W29" s="183"/>
      <c r="X29" s="183"/>
      <c r="Y29" s="157">
        <v>2</v>
      </c>
      <c r="Z29" s="157"/>
      <c r="AA29" s="61"/>
      <c r="AB29" s="35"/>
      <c r="AC29" s="35"/>
    </row>
    <row r="30" spans="1:33">
      <c r="A30" s="39" t="str">
        <f>IF($AA35=0," ",VLOOKUP($AA35,単価データ!$A$1:$AH$10714,2,FALSE))</f>
        <v xml:space="preserve"> </v>
      </c>
      <c r="B30" s="155" t="s">
        <v>91</v>
      </c>
      <c r="C30" s="155"/>
      <c r="D30" s="155"/>
      <c r="E30" s="155"/>
      <c r="F30" s="155"/>
      <c r="G30" s="155"/>
      <c r="H30" s="155"/>
      <c r="I30" s="39" t="s">
        <v>46</v>
      </c>
      <c r="J30" s="40"/>
      <c r="K30" s="39" t="s">
        <v>92</v>
      </c>
      <c r="L30" s="183"/>
      <c r="M30" s="183"/>
      <c r="N30" s="183"/>
      <c r="O30" s="183"/>
      <c r="P30" s="183"/>
      <c r="Q30" s="183"/>
      <c r="R30" s="183"/>
      <c r="S30" s="183"/>
      <c r="T30" s="183"/>
      <c r="U30" s="183"/>
      <c r="V30" s="183"/>
      <c r="W30" s="183"/>
      <c r="X30" s="183"/>
      <c r="Y30" s="157"/>
      <c r="Z30" s="157"/>
      <c r="AA30" s="61"/>
      <c r="AB30" s="35"/>
      <c r="AC30" s="35"/>
    </row>
    <row r="31" spans="1:33" ht="13.5" customHeight="1">
      <c r="A31" s="38" t="s">
        <v>93</v>
      </c>
      <c r="B31" s="184" t="s">
        <v>176</v>
      </c>
      <c r="C31" s="184"/>
      <c r="D31" s="184"/>
      <c r="E31" s="184"/>
      <c r="F31" s="184"/>
      <c r="G31" s="184"/>
      <c r="H31" s="184"/>
      <c r="I31" s="184"/>
      <c r="J31" s="184"/>
      <c r="K31" s="184"/>
      <c r="L31" s="184"/>
      <c r="M31" s="184"/>
      <c r="N31" s="184"/>
      <c r="O31" s="184"/>
      <c r="P31" s="184"/>
      <c r="Q31" s="184"/>
      <c r="R31" s="184"/>
      <c r="S31" s="184"/>
      <c r="T31" s="184"/>
      <c r="U31" s="184"/>
      <c r="V31" s="184"/>
      <c r="W31" s="185" t="s">
        <v>177</v>
      </c>
      <c r="X31" s="186" t="s">
        <v>84</v>
      </c>
      <c r="Y31" s="159" t="s">
        <v>95</v>
      </c>
      <c r="Z31" s="160">
        <f>J29</f>
        <v>0</v>
      </c>
      <c r="AA31" s="161" t="s">
        <v>96</v>
      </c>
    </row>
    <row r="32" spans="1:33" ht="27.75" customHeight="1">
      <c r="A32" s="42" t="str">
        <f>IF($AA35=0," ",VLOOKUP($AA35,単価データ!$A$1:$AH$10714,3,FALSE))</f>
        <v xml:space="preserve"> </v>
      </c>
      <c r="B32" s="43">
        <v>12</v>
      </c>
      <c r="C32" s="43">
        <v>1</v>
      </c>
      <c r="D32" s="43">
        <v>2</v>
      </c>
      <c r="E32" s="43">
        <v>3</v>
      </c>
      <c r="F32" s="43">
        <v>4</v>
      </c>
      <c r="G32" s="43">
        <v>5</v>
      </c>
      <c r="H32" s="43">
        <v>6</v>
      </c>
      <c r="I32" s="43">
        <v>7</v>
      </c>
      <c r="J32" s="43">
        <v>8</v>
      </c>
      <c r="K32" s="43">
        <v>9</v>
      </c>
      <c r="L32" s="43">
        <v>10</v>
      </c>
      <c r="M32" s="43">
        <v>11</v>
      </c>
      <c r="N32" s="43">
        <v>12</v>
      </c>
      <c r="O32" s="43">
        <v>1</v>
      </c>
      <c r="P32" s="43">
        <v>2</v>
      </c>
      <c r="Q32" s="43">
        <v>3</v>
      </c>
      <c r="R32" s="43">
        <v>4</v>
      </c>
      <c r="S32" s="43">
        <v>5</v>
      </c>
      <c r="T32" s="43">
        <v>6</v>
      </c>
      <c r="U32" s="43">
        <v>7</v>
      </c>
      <c r="V32" s="44" t="s">
        <v>83</v>
      </c>
      <c r="W32" s="185"/>
      <c r="X32" s="186"/>
      <c r="Y32" s="159"/>
      <c r="Z32" s="160"/>
      <c r="AA32" s="161"/>
    </row>
    <row r="33" spans="1:33" ht="28.5" customHeight="1">
      <c r="A33" s="45" t="s">
        <v>178</v>
      </c>
      <c r="B33" s="40"/>
      <c r="C33" s="40"/>
      <c r="D33" s="40"/>
      <c r="E33" s="40"/>
      <c r="F33" s="40"/>
      <c r="G33" s="40"/>
      <c r="H33" s="40"/>
      <c r="I33" s="40"/>
      <c r="J33" s="40"/>
      <c r="K33" s="40"/>
      <c r="L33" s="40"/>
      <c r="M33" s="40"/>
      <c r="N33" s="40"/>
      <c r="O33" s="40"/>
      <c r="P33" s="40"/>
      <c r="Q33" s="40"/>
      <c r="R33" s="40"/>
      <c r="S33" s="40"/>
      <c r="T33" s="40"/>
      <c r="U33" s="40"/>
      <c r="V33" s="46">
        <f>IF(Y29=2,0,SUM(B33:U33))</f>
        <v>0</v>
      </c>
      <c r="W33" s="83">
        <f>IF(Y29=2,J29,IF(SUM(B33:U33)&gt;=J29,0,J29-SUM(B33:U33)))</f>
        <v>0</v>
      </c>
      <c r="X33" s="83">
        <f>V33+W33</f>
        <v>0</v>
      </c>
      <c r="Y33" s="162" t="s">
        <v>111</v>
      </c>
      <c r="Z33" s="162"/>
      <c r="AA33" s="47"/>
    </row>
    <row r="34" spans="1:33" ht="24" customHeight="1">
      <c r="A34" s="45" t="s">
        <v>112</v>
      </c>
      <c r="B34" s="40"/>
      <c r="C34" s="40"/>
      <c r="D34" s="40"/>
      <c r="E34" s="40"/>
      <c r="F34" s="40"/>
      <c r="G34" s="40"/>
      <c r="H34" s="40"/>
      <c r="I34" s="40"/>
      <c r="J34" s="40"/>
      <c r="K34" s="40"/>
      <c r="L34" s="40"/>
      <c r="M34" s="40"/>
      <c r="N34" s="40"/>
      <c r="O34" s="40"/>
      <c r="P34" s="40"/>
      <c r="Q34" s="40"/>
      <c r="R34" s="40"/>
      <c r="S34" s="40"/>
      <c r="T34" s="40"/>
      <c r="U34" s="40"/>
      <c r="V34" s="46"/>
      <c r="W34" s="83"/>
      <c r="X34" s="83"/>
      <c r="Y34" s="163">
        <f>Z31*J30</f>
        <v>0</v>
      </c>
      <c r="Z34" s="163"/>
      <c r="AA34" s="47"/>
    </row>
    <row r="35" spans="1:33" ht="25.5">
      <c r="A35" s="45" t="s">
        <v>113</v>
      </c>
      <c r="B35" s="50"/>
      <c r="C35" s="50"/>
      <c r="D35" s="50"/>
      <c r="E35" s="50"/>
      <c r="F35" s="50"/>
      <c r="G35" s="50"/>
      <c r="H35" s="50"/>
      <c r="I35" s="50"/>
      <c r="J35" s="50"/>
      <c r="K35" s="50"/>
      <c r="L35" s="50"/>
      <c r="M35" s="50"/>
      <c r="N35" s="50"/>
      <c r="O35" s="50"/>
      <c r="P35" s="50"/>
      <c r="Q35" s="50"/>
      <c r="R35" s="50"/>
      <c r="S35" s="50"/>
      <c r="T35" s="50"/>
      <c r="U35" s="50"/>
      <c r="V35" s="46"/>
      <c r="W35" s="84"/>
      <c r="X35" s="84"/>
      <c r="Y35" s="164" t="s">
        <v>114</v>
      </c>
      <c r="Z35" s="164"/>
      <c r="AA35" s="50"/>
    </row>
    <row r="36" spans="1:33" ht="25.5">
      <c r="A36" s="45" t="s">
        <v>179</v>
      </c>
      <c r="B36" s="46">
        <f t="shared" ref="B36:U36" si="4">B33*B34</f>
        <v>0</v>
      </c>
      <c r="C36" s="46">
        <f t="shared" si="4"/>
        <v>0</v>
      </c>
      <c r="D36" s="46">
        <f t="shared" si="4"/>
        <v>0</v>
      </c>
      <c r="E36" s="46">
        <f t="shared" si="4"/>
        <v>0</v>
      </c>
      <c r="F36" s="46">
        <f t="shared" si="4"/>
        <v>0</v>
      </c>
      <c r="G36" s="46">
        <f t="shared" si="4"/>
        <v>0</v>
      </c>
      <c r="H36" s="46">
        <f t="shared" si="4"/>
        <v>0</v>
      </c>
      <c r="I36" s="46">
        <f t="shared" si="4"/>
        <v>0</v>
      </c>
      <c r="J36" s="46">
        <f t="shared" si="4"/>
        <v>0</v>
      </c>
      <c r="K36" s="46">
        <f t="shared" si="4"/>
        <v>0</v>
      </c>
      <c r="L36" s="46">
        <f t="shared" si="4"/>
        <v>0</v>
      </c>
      <c r="M36" s="46">
        <f t="shared" si="4"/>
        <v>0</v>
      </c>
      <c r="N36" s="46">
        <f t="shared" si="4"/>
        <v>0</v>
      </c>
      <c r="O36" s="46">
        <f t="shared" si="4"/>
        <v>0</v>
      </c>
      <c r="P36" s="46">
        <f t="shared" si="4"/>
        <v>0</v>
      </c>
      <c r="Q36" s="46">
        <f t="shared" si="4"/>
        <v>0</v>
      </c>
      <c r="R36" s="46">
        <f t="shared" si="4"/>
        <v>0</v>
      </c>
      <c r="S36" s="46">
        <f t="shared" si="4"/>
        <v>0</v>
      </c>
      <c r="T36" s="46">
        <f t="shared" si="4"/>
        <v>0</v>
      </c>
      <c r="U36" s="46">
        <f t="shared" si="4"/>
        <v>0</v>
      </c>
      <c r="V36" s="46">
        <f t="shared" ref="V36:V37" si="5">SUM(B36:U36)</f>
        <v>0</v>
      </c>
      <c r="W36" s="46">
        <f>IF(V36=0,0,ROUNDDOWN(W33*$U51*1.05*$C$82,0))</f>
        <v>0</v>
      </c>
      <c r="X36" s="46">
        <f t="shared" ref="X36:X37" si="6">V36+W36</f>
        <v>0</v>
      </c>
      <c r="Y36" s="164">
        <f>IF(Z31=0,0,IF(J29=X33,X36,ROUNDDOWN((J29/X33)*X33,0)))</f>
        <v>0</v>
      </c>
      <c r="Z36" s="164"/>
      <c r="AA36" s="47"/>
    </row>
    <row r="37" spans="1:33" ht="25.5">
      <c r="A37" s="52" t="s">
        <v>180</v>
      </c>
      <c r="B37" s="53">
        <f t="shared" ref="B37:U37" si="7">IF($Y29=2,0,B33*B35)</f>
        <v>0</v>
      </c>
      <c r="C37" s="53">
        <f t="shared" si="7"/>
        <v>0</v>
      </c>
      <c r="D37" s="53">
        <f t="shared" si="7"/>
        <v>0</v>
      </c>
      <c r="E37" s="53">
        <f t="shared" si="7"/>
        <v>0</v>
      </c>
      <c r="F37" s="53">
        <f t="shared" si="7"/>
        <v>0</v>
      </c>
      <c r="G37" s="53">
        <f t="shared" si="7"/>
        <v>0</v>
      </c>
      <c r="H37" s="53">
        <f t="shared" si="7"/>
        <v>0</v>
      </c>
      <c r="I37" s="53">
        <f t="shared" si="7"/>
        <v>0</v>
      </c>
      <c r="J37" s="53">
        <f t="shared" si="7"/>
        <v>0</v>
      </c>
      <c r="K37" s="53">
        <f t="shared" si="7"/>
        <v>0</v>
      </c>
      <c r="L37" s="53">
        <f t="shared" si="7"/>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46">
        <f t="shared" si="5"/>
        <v>0</v>
      </c>
      <c r="W37" s="85">
        <f>W33*$U51</f>
        <v>0</v>
      </c>
      <c r="X37" s="85">
        <f t="shared" si="6"/>
        <v>0</v>
      </c>
      <c r="Y37" s="162" t="str">
        <f>IF(Y29=1,"スライド単価p'×対象数量","平均単価×対象数量")</f>
        <v>平均単価×対象数量</v>
      </c>
      <c r="Z37" s="162"/>
      <c r="AA37" s="47"/>
    </row>
    <row r="38" spans="1:33" ht="26.25" customHeight="1">
      <c r="A38" s="54" t="s">
        <v>117</v>
      </c>
      <c r="B38" s="165" t="str">
        <f>IF(Y29=1,"ｐ’＝Σ（購入数量×実勢価格）÷購入数量＝","  ")</f>
        <v xml:space="preserve">  </v>
      </c>
      <c r="C38" s="165"/>
      <c r="D38" s="165"/>
      <c r="E38" s="165"/>
      <c r="F38" s="165"/>
      <c r="G38" s="165"/>
      <c r="H38" s="165"/>
      <c r="I38" s="55" t="str">
        <f>IF(Y29=1,X37,"  ")</f>
        <v xml:space="preserve">  </v>
      </c>
      <c r="J38" s="56" t="str">
        <f>IF(Y29=1,"÷","  ")</f>
        <v xml:space="preserve">  </v>
      </c>
      <c r="K38" s="55" t="str">
        <f>IF(Y29=1,X33,"  ")</f>
        <v xml:space="preserve">  </v>
      </c>
      <c r="L38" s="56" t="str">
        <f>IF(Y29=1,"＝","  ")</f>
        <v xml:space="preserve">  </v>
      </c>
      <c r="M38" s="55"/>
      <c r="N38" s="56"/>
      <c r="O38" s="57" t="str">
        <f>IF(Y29=2,"  ",IF(K38=0,0,I38/K38))</f>
        <v xml:space="preserve">  </v>
      </c>
      <c r="P38" s="57"/>
      <c r="Q38" s="57"/>
      <c r="R38" s="57"/>
      <c r="S38" s="57"/>
      <c r="T38" s="58"/>
      <c r="U38" s="59" t="s">
        <v>61</v>
      </c>
      <c r="V38" s="187" t="str">
        <f>IF(Y29=2,"  ",IF(LEN(ROUND(O38,0))&lt;4,ROUND(O38,0),ROUND(O38,-(LEN(ROUND(O38,0))-3))))</f>
        <v xml:space="preserve">  </v>
      </c>
      <c r="W38" s="187"/>
      <c r="X38" s="187"/>
      <c r="Y38" s="164">
        <f>IF(Y29=1,Z31*V38,U51*Z31)</f>
        <v>0</v>
      </c>
      <c r="Z38" s="164"/>
      <c r="AA38" s="47"/>
    </row>
    <row r="39" spans="1:33" ht="21.75" customHeight="1">
      <c r="A39" s="166" t="s">
        <v>181</v>
      </c>
      <c r="B39" s="166"/>
      <c r="C39" s="166"/>
      <c r="D39" s="166"/>
      <c r="E39" s="166"/>
      <c r="F39" s="166"/>
      <c r="G39" s="166"/>
      <c r="H39" s="166"/>
      <c r="I39" s="166"/>
      <c r="J39" s="166"/>
      <c r="K39" s="166"/>
      <c r="L39" s="166"/>
      <c r="M39" s="166"/>
      <c r="N39" s="166"/>
      <c r="O39" s="166"/>
      <c r="P39" s="166"/>
      <c r="Q39" s="166"/>
      <c r="R39" s="166"/>
      <c r="S39" s="166"/>
      <c r="T39" s="166"/>
      <c r="U39" s="166"/>
      <c r="V39" s="86"/>
      <c r="W39"/>
      <c r="X39"/>
      <c r="Y39"/>
      <c r="Z39"/>
    </row>
    <row r="40" spans="1:33" ht="43.5" customHeight="1">
      <c r="A40" s="166" t="s">
        <v>182</v>
      </c>
      <c r="B40" s="166"/>
      <c r="C40" s="166"/>
      <c r="D40" s="166"/>
      <c r="E40" s="166"/>
      <c r="F40" s="166"/>
      <c r="G40" s="166"/>
      <c r="H40" s="166"/>
      <c r="I40" s="166"/>
      <c r="J40" s="166"/>
      <c r="K40" s="166"/>
      <c r="L40" s="166"/>
      <c r="M40" s="166"/>
      <c r="N40" s="166"/>
      <c r="O40" s="166"/>
      <c r="P40" s="166"/>
      <c r="Q40" s="166"/>
      <c r="R40" s="166"/>
      <c r="S40" s="166"/>
      <c r="T40" s="166"/>
      <c r="U40" s="166"/>
      <c r="V40" s="62"/>
      <c r="W40"/>
      <c r="X40"/>
      <c r="Y40"/>
      <c r="Z40"/>
    </row>
    <row r="41" spans="1:33" ht="34.5" customHeight="1">
      <c r="A41" s="166" t="s">
        <v>120</v>
      </c>
      <c r="B41" s="166"/>
      <c r="C41" s="166"/>
      <c r="D41" s="166"/>
      <c r="E41" s="166"/>
      <c r="F41" s="166"/>
      <c r="G41" s="166"/>
      <c r="H41" s="166"/>
      <c r="I41" s="166"/>
      <c r="J41" s="166"/>
      <c r="K41" s="166"/>
      <c r="L41" s="166"/>
      <c r="M41" s="166"/>
      <c r="N41" s="166"/>
      <c r="O41" s="166"/>
      <c r="P41" s="166"/>
      <c r="Q41" s="166"/>
      <c r="R41" s="166"/>
      <c r="S41" s="166"/>
      <c r="T41" s="166"/>
      <c r="U41" s="166"/>
      <c r="V41" s="62"/>
      <c r="W41"/>
      <c r="X41"/>
      <c r="Y41"/>
      <c r="Z41"/>
    </row>
    <row r="42" spans="1:33" ht="21" customHeight="1">
      <c r="A42" s="166"/>
      <c r="B42" s="166"/>
      <c r="C42" s="166"/>
      <c r="D42" s="166"/>
      <c r="E42" s="166"/>
      <c r="F42" s="166"/>
      <c r="G42" s="166"/>
      <c r="H42" s="166"/>
      <c r="I42" s="166"/>
      <c r="J42" s="166"/>
      <c r="K42" s="166"/>
      <c r="L42" s="166"/>
      <c r="M42" s="166"/>
      <c r="N42" s="166"/>
      <c r="O42" s="166"/>
      <c r="P42" s="166"/>
      <c r="Q42" s="166"/>
      <c r="R42" s="166"/>
      <c r="S42" s="166"/>
      <c r="T42" s="166"/>
      <c r="U42" s="166"/>
      <c r="X42"/>
      <c r="Y42"/>
      <c r="Z42"/>
    </row>
    <row r="43" spans="1:33">
      <c r="A43" s="188"/>
      <c r="B43" s="188"/>
      <c r="C43" s="188"/>
      <c r="D43" s="188"/>
      <c r="E43" s="87"/>
      <c r="F43" s="88"/>
      <c r="G43" s="87"/>
      <c r="H43" s="88"/>
      <c r="AA43" s="35"/>
    </row>
    <row r="44" spans="1:33">
      <c r="A44" s="36" t="s">
        <v>183</v>
      </c>
      <c r="H44" s="41" t="s">
        <v>9</v>
      </c>
      <c r="I44" s="89" t="s">
        <v>24</v>
      </c>
      <c r="J44" s="90">
        <f>工事情報入力!$C$9</f>
        <v>4</v>
      </c>
      <c r="K44" s="91" t="s">
        <v>11</v>
      </c>
      <c r="L44" s="90">
        <f>工事情報入力!$E$9</f>
        <v>1</v>
      </c>
      <c r="M44" s="91" t="s">
        <v>12</v>
      </c>
      <c r="N44" s="90"/>
      <c r="O44" s="91" t="s">
        <v>184</v>
      </c>
      <c r="P44" s="90"/>
      <c r="Q44" s="91" t="s">
        <v>24</v>
      </c>
      <c r="R44" s="90">
        <f>工事情報入力!$C$10</f>
        <v>4</v>
      </c>
      <c r="S44" s="91" t="s">
        <v>11</v>
      </c>
      <c r="T44" s="90">
        <f>工事情報入力!$E$10</f>
        <v>3</v>
      </c>
      <c r="U44" s="92" t="s">
        <v>12</v>
      </c>
      <c r="AA44" s="161" t="s">
        <v>96</v>
      </c>
      <c r="AB44" s="161" t="s">
        <v>185</v>
      </c>
      <c r="AC44" s="161" t="s">
        <v>186</v>
      </c>
    </row>
    <row r="45" spans="1:33" ht="24.75" customHeight="1">
      <c r="A45" s="66" t="str">
        <f>A30</f>
        <v xml:space="preserve"> </v>
      </c>
      <c r="B45" s="43">
        <v>12</v>
      </c>
      <c r="C45" s="43">
        <v>1</v>
      </c>
      <c r="D45" s="43">
        <v>2</v>
      </c>
      <c r="E45" s="43">
        <v>3</v>
      </c>
      <c r="F45" s="43">
        <v>4</v>
      </c>
      <c r="G45" s="43">
        <v>5</v>
      </c>
      <c r="H45" s="43">
        <v>6</v>
      </c>
      <c r="I45" s="43">
        <v>7</v>
      </c>
      <c r="J45" s="43">
        <v>8</v>
      </c>
      <c r="K45" s="43">
        <v>9</v>
      </c>
      <c r="L45" s="43">
        <v>10</v>
      </c>
      <c r="M45" s="43">
        <v>11</v>
      </c>
      <c r="N45" s="43">
        <v>12</v>
      </c>
      <c r="O45" s="43">
        <v>1</v>
      </c>
      <c r="P45" s="43">
        <v>2</v>
      </c>
      <c r="Q45" s="43">
        <v>3</v>
      </c>
      <c r="R45" s="43">
        <v>4</v>
      </c>
      <c r="S45" s="43">
        <v>5</v>
      </c>
      <c r="T45" s="43">
        <v>6</v>
      </c>
      <c r="U45" s="43">
        <v>7</v>
      </c>
      <c r="Y45"/>
      <c r="Z45"/>
      <c r="AA45" s="161"/>
      <c r="AB45" s="161"/>
      <c r="AC45" s="161"/>
      <c r="AD45" s="35"/>
      <c r="AE45" s="35"/>
      <c r="AF45" s="35"/>
    </row>
    <row r="46" spans="1:33" ht="24.75" customHeight="1">
      <c r="A46" s="41" t="s">
        <v>187</v>
      </c>
      <c r="B46" s="93"/>
      <c r="C46" s="93"/>
      <c r="D46" s="93"/>
      <c r="E46" s="93"/>
      <c r="F46" s="93"/>
      <c r="G46" s="93"/>
      <c r="H46" s="93"/>
      <c r="I46" s="93"/>
      <c r="J46" s="93"/>
      <c r="K46" s="93"/>
      <c r="L46" s="93"/>
      <c r="M46" s="93"/>
      <c r="N46" s="93"/>
      <c r="O46" s="93"/>
      <c r="P46" s="93"/>
      <c r="Q46" s="93"/>
      <c r="R46" s="93"/>
      <c r="S46" s="93"/>
      <c r="T46" s="93"/>
      <c r="U46" s="93"/>
      <c r="Y46"/>
      <c r="Z46"/>
      <c r="AA46" s="94"/>
      <c r="AB46" s="46">
        <f>SUM(B46:M46)+SUM(S46+U46)</f>
        <v>0</v>
      </c>
      <c r="AC46" s="46"/>
      <c r="AD46" s="35"/>
      <c r="AE46" s="35"/>
      <c r="AF46" s="35"/>
      <c r="AG46" s="35"/>
    </row>
    <row r="47" spans="1:33" ht="24.75" customHeight="1">
      <c r="A47" s="41" t="s">
        <v>188</v>
      </c>
      <c r="B47" s="93"/>
      <c r="C47" s="93"/>
      <c r="D47" s="93"/>
      <c r="E47" s="93"/>
      <c r="F47" s="93"/>
      <c r="G47" s="93"/>
      <c r="H47" s="93"/>
      <c r="I47" s="93"/>
      <c r="J47" s="93"/>
      <c r="K47" s="93"/>
      <c r="L47" s="93"/>
      <c r="M47" s="93"/>
      <c r="N47" s="93"/>
      <c r="O47" s="93"/>
      <c r="P47" s="93"/>
      <c r="Q47" s="93"/>
      <c r="R47" s="93"/>
      <c r="S47" s="93"/>
      <c r="T47" s="93"/>
      <c r="U47" s="93"/>
      <c r="Y47"/>
      <c r="Z47"/>
      <c r="AA47" s="47">
        <f>AA35</f>
        <v>0</v>
      </c>
      <c r="AB47" s="83">
        <f>IF(N48&gt;0,1,0)</f>
        <v>0</v>
      </c>
      <c r="AC47" s="46">
        <f>SUM(B47:M47)+SUM(S47:U47)+N48+P48</f>
        <v>0</v>
      </c>
      <c r="AD47" s="35"/>
      <c r="AE47" s="35"/>
      <c r="AF47" s="35"/>
      <c r="AG47" s="35"/>
    </row>
    <row r="48" spans="1:33" ht="24.75" customHeight="1">
      <c r="A48" s="41" t="s">
        <v>189</v>
      </c>
      <c r="B48" s="47"/>
      <c r="C48" s="47"/>
      <c r="D48" s="47"/>
      <c r="E48" s="47"/>
      <c r="F48" s="47"/>
      <c r="G48" s="47"/>
      <c r="H48" s="47"/>
      <c r="I48" s="47"/>
      <c r="J48" s="47"/>
      <c r="K48" s="47"/>
      <c r="L48" s="47"/>
      <c r="M48" s="47"/>
      <c r="N48" s="189">
        <f>IF(OR(N46=1,O46=1),(N47+O47)/(N46+O46),0)</f>
        <v>0</v>
      </c>
      <c r="O48" s="189">
        <f>IF(AND(O47=0,P47=0,Q47=0),0,IF(AND(O47=0,P47=0),Q47,IF(O47=0,ROUND((P47+Q47)/2,0),ROUND((O47+P47+Q47)/3,0))))</f>
        <v>0</v>
      </c>
      <c r="P48" s="189">
        <f>IF(OR(P46=1,Q46=1,R46=1),(P47+Q47+R47)/(P46+Q46+R46),0)</f>
        <v>0</v>
      </c>
      <c r="Q48" s="189"/>
      <c r="R48" s="189"/>
      <c r="S48" s="47"/>
      <c r="T48" s="47"/>
      <c r="U48" s="47"/>
      <c r="Y48"/>
      <c r="Z48"/>
      <c r="AA48" s="47"/>
      <c r="AB48" s="83">
        <f>IF(P48&gt;0,1,0)</f>
        <v>0</v>
      </c>
      <c r="AC48" s="46"/>
      <c r="AD48" s="35"/>
      <c r="AE48" s="35"/>
      <c r="AF48" s="35"/>
      <c r="AG48" s="35"/>
    </row>
    <row r="49" spans="1:33" ht="24.75" customHeight="1">
      <c r="A49" s="66"/>
      <c r="B49" s="95"/>
      <c r="C49" s="95"/>
      <c r="D49" s="95"/>
      <c r="E49" s="95"/>
      <c r="F49" s="95"/>
      <c r="G49" s="95"/>
      <c r="H49" s="95"/>
      <c r="I49" s="95"/>
      <c r="J49" s="95"/>
      <c r="K49" s="95"/>
      <c r="L49" s="95"/>
      <c r="M49" s="96"/>
      <c r="N49" s="96"/>
      <c r="O49" s="96"/>
      <c r="P49" s="96"/>
      <c r="Q49" s="96"/>
      <c r="R49" s="96"/>
      <c r="S49" s="96"/>
      <c r="T49" s="96"/>
      <c r="U49" s="41" t="s">
        <v>190</v>
      </c>
      <c r="AA49" s="47"/>
      <c r="AB49" s="97"/>
      <c r="AC49" s="34"/>
    </row>
    <row r="50" spans="1:33" ht="24.75" customHeight="1">
      <c r="A50" s="41" t="s">
        <v>187</v>
      </c>
      <c r="B50" s="93"/>
      <c r="C50" s="93"/>
      <c r="D50" s="93"/>
      <c r="E50" s="93"/>
      <c r="F50" s="93"/>
      <c r="G50" s="93"/>
      <c r="H50" s="93"/>
      <c r="I50" s="93"/>
      <c r="J50" s="93"/>
      <c r="K50" s="93"/>
      <c r="L50" s="93"/>
      <c r="M50" s="98"/>
      <c r="N50" s="98"/>
      <c r="O50" s="98"/>
      <c r="P50" s="98"/>
      <c r="Q50" s="98"/>
      <c r="R50" s="98"/>
      <c r="S50" s="98"/>
      <c r="T50" s="98"/>
      <c r="U50" s="47"/>
      <c r="AA50" s="47"/>
      <c r="AB50" s="97">
        <f>SUM(B50:L50)</f>
        <v>0</v>
      </c>
      <c r="AC50" s="34"/>
    </row>
    <row r="51" spans="1:33" ht="24.75" customHeight="1">
      <c r="A51" s="41" t="s">
        <v>188</v>
      </c>
      <c r="B51" s="66">
        <f>IF(OR($AA51=0,B50=0),0,VLOOKUP($AA51,単価データ!$A$1:$AZ$10714,25,FALSE))</f>
        <v>0</v>
      </c>
      <c r="C51" s="66">
        <f>IF(OR($AA51=0,C50=0),0,VLOOKUP($AA51,単価データ!$A$1:$AZ$10714,26,FALSE))</f>
        <v>0</v>
      </c>
      <c r="D51" s="66">
        <f>IF(OR($AA51=0,D50=0),0,VLOOKUP($AA51,単価データ!$A$1:$AZ$10714,27,FALSE))</f>
        <v>0</v>
      </c>
      <c r="E51" s="66">
        <f>IF(OR($AA51=0,E50=0),0,VLOOKUP($AA51,単価データ!$A$1:$AZ$10714,28,FALSE))</f>
        <v>0</v>
      </c>
      <c r="F51" s="66">
        <f>IF(OR($AA51=0,F50=0),0,VLOOKUP($AA51,単価データ!$A$1:$AZ$10714,29,FALSE))</f>
        <v>0</v>
      </c>
      <c r="G51" s="66">
        <f>IF(OR($AA51=0,G50=0),0,VLOOKUP($AA51,単価データ!$A$1:$AZ$10714,30,FALSE))</f>
        <v>0</v>
      </c>
      <c r="H51" s="66">
        <f>IF(OR($AA51=0,H50=0),0,VLOOKUP($AA51,単価データ!$A$1:$AZ$10714,31,FALSE))</f>
        <v>0</v>
      </c>
      <c r="I51" s="66">
        <f>IF(OR($AA51=0,I50=0),0,VLOOKUP($AA51,単価データ!$A$1:$AZ$10714,32,FALSE))</f>
        <v>0</v>
      </c>
      <c r="J51" s="66">
        <f>IF(OR($AA51=0,J50=0),0,VLOOKUP($AA51,単価データ!$A$1:$AZ$10714,33,FALSE))</f>
        <v>0</v>
      </c>
      <c r="K51" s="66">
        <f>IF(OR($AA51=0,K50=0),0,VLOOKUP($AA51,単価データ!$A$1:$AZ$10714,34,FALSE))</f>
        <v>0</v>
      </c>
      <c r="L51" s="66">
        <f>IF(OR($AA51=0,L50=0),0,VLOOKUP($AA51,単価データ!$A$1:$AZ$10714,35,FALSE))</f>
        <v>0</v>
      </c>
      <c r="M51" s="98"/>
      <c r="N51" s="98"/>
      <c r="O51" s="98"/>
      <c r="P51" s="98"/>
      <c r="Q51" s="98"/>
      <c r="R51" s="98"/>
      <c r="S51" s="98"/>
      <c r="T51" s="98"/>
      <c r="U51" s="99">
        <f>IF(AB52=0,0,IF(LEN(ROUND(AC52/AB52,0))&lt;4,ROUND(AC52/AB52,0),ROUND(AC52/AB52,-(LEN(ROUND(AC52/AB52,0))-3))))</f>
        <v>0</v>
      </c>
      <c r="V51" s="36" t="s">
        <v>191</v>
      </c>
      <c r="Y51"/>
      <c r="Z51"/>
      <c r="AA51" s="94">
        <f>AA35</f>
        <v>0</v>
      </c>
      <c r="AB51" s="83"/>
      <c r="AC51" s="46">
        <f>SUM(B51:L51)</f>
        <v>0</v>
      </c>
      <c r="AD51" s="35"/>
      <c r="AE51" s="35"/>
      <c r="AF51" s="35"/>
      <c r="AG51" s="35"/>
    </row>
    <row r="52" spans="1:33">
      <c r="AA52" s="35"/>
      <c r="AB52" s="100">
        <f>SUM(AB46:AB51)</f>
        <v>0</v>
      </c>
      <c r="AC52" s="100">
        <f>SUM(AC46:AC51)</f>
        <v>0</v>
      </c>
    </row>
    <row r="53" spans="1:33">
      <c r="Z53" s="61"/>
      <c r="AA53" s="61"/>
    </row>
    <row r="54" spans="1:33" ht="13.5" customHeight="1">
      <c r="A54" s="38" t="s">
        <v>127</v>
      </c>
      <c r="B54" s="155" t="s">
        <v>174</v>
      </c>
      <c r="C54" s="155"/>
      <c r="D54" s="155"/>
      <c r="E54" s="155"/>
      <c r="F54" s="155"/>
      <c r="G54" s="155"/>
      <c r="H54" s="155"/>
      <c r="I54" s="39" t="s">
        <v>46</v>
      </c>
      <c r="J54" s="40"/>
      <c r="K54" s="39" t="str">
        <f>IF($AA60=0," ",VLOOKUP($AA60,単価データ!$A$1:$AH$10714,4,FALSE))</f>
        <v xml:space="preserve"> </v>
      </c>
      <c r="L54" s="183" t="s">
        <v>175</v>
      </c>
      <c r="M54" s="183"/>
      <c r="N54" s="183"/>
      <c r="O54" s="183"/>
      <c r="P54" s="183"/>
      <c r="Q54" s="183"/>
      <c r="R54" s="183"/>
      <c r="S54" s="183"/>
      <c r="T54" s="183"/>
      <c r="U54" s="183"/>
      <c r="V54" s="183"/>
      <c r="W54" s="183"/>
      <c r="X54" s="183"/>
      <c r="Y54" s="157">
        <v>2</v>
      </c>
      <c r="Z54" s="157"/>
      <c r="AA54" s="61"/>
      <c r="AB54" s="35"/>
      <c r="AC54" s="35"/>
    </row>
    <row r="55" spans="1:33">
      <c r="A55" s="39" t="str">
        <f>IF($AA60=0," ",VLOOKUP($AA60,単価データ!$A$1:$AH$10714,2,FALSE))</f>
        <v xml:space="preserve"> </v>
      </c>
      <c r="B55" s="155" t="s">
        <v>91</v>
      </c>
      <c r="C55" s="155"/>
      <c r="D55" s="155"/>
      <c r="E55" s="155"/>
      <c r="F55" s="155"/>
      <c r="G55" s="155"/>
      <c r="H55" s="155"/>
      <c r="I55" s="39" t="s">
        <v>46</v>
      </c>
      <c r="J55" s="40"/>
      <c r="K55" s="39" t="s">
        <v>92</v>
      </c>
      <c r="L55" s="183"/>
      <c r="M55" s="183"/>
      <c r="N55" s="183"/>
      <c r="O55" s="183"/>
      <c r="P55" s="183"/>
      <c r="Q55" s="183"/>
      <c r="R55" s="183"/>
      <c r="S55" s="183"/>
      <c r="T55" s="183"/>
      <c r="U55" s="183"/>
      <c r="V55" s="183"/>
      <c r="W55" s="183"/>
      <c r="X55" s="183"/>
      <c r="Y55" s="157"/>
      <c r="Z55" s="157"/>
      <c r="AA55" s="61"/>
      <c r="AB55" s="35"/>
      <c r="AC55" s="35"/>
    </row>
    <row r="56" spans="1:33" ht="13.5" customHeight="1">
      <c r="A56" s="38" t="s">
        <v>93</v>
      </c>
      <c r="B56" s="184" t="s">
        <v>176</v>
      </c>
      <c r="C56" s="184"/>
      <c r="D56" s="184"/>
      <c r="E56" s="184"/>
      <c r="F56" s="184"/>
      <c r="G56" s="184"/>
      <c r="H56" s="184"/>
      <c r="I56" s="184"/>
      <c r="J56" s="184"/>
      <c r="K56" s="184"/>
      <c r="L56" s="184"/>
      <c r="M56" s="184"/>
      <c r="N56" s="184"/>
      <c r="O56" s="184"/>
      <c r="P56" s="184"/>
      <c r="Q56" s="184"/>
      <c r="R56" s="184"/>
      <c r="S56" s="184"/>
      <c r="T56" s="184"/>
      <c r="U56" s="184"/>
      <c r="V56" s="184"/>
      <c r="W56" s="185" t="s">
        <v>177</v>
      </c>
      <c r="X56" s="186" t="s">
        <v>84</v>
      </c>
      <c r="Y56" s="159" t="s">
        <v>95</v>
      </c>
      <c r="Z56" s="160">
        <f>J54</f>
        <v>0</v>
      </c>
      <c r="AA56" s="161" t="s">
        <v>96</v>
      </c>
    </row>
    <row r="57" spans="1:33" ht="27.75" customHeight="1">
      <c r="A57" s="42" t="str">
        <f>IF($AA60=0," ",VLOOKUP($AA60,単価データ!$A$1:$AH$10714,3,FALSE))</f>
        <v xml:space="preserve"> </v>
      </c>
      <c r="B57" s="43">
        <v>12</v>
      </c>
      <c r="C57" s="43">
        <v>1</v>
      </c>
      <c r="D57" s="43">
        <v>2</v>
      </c>
      <c r="E57" s="43">
        <v>3</v>
      </c>
      <c r="F57" s="43">
        <v>4</v>
      </c>
      <c r="G57" s="43">
        <v>5</v>
      </c>
      <c r="H57" s="43">
        <v>6</v>
      </c>
      <c r="I57" s="43">
        <v>7</v>
      </c>
      <c r="J57" s="43">
        <v>8</v>
      </c>
      <c r="K57" s="43">
        <v>9</v>
      </c>
      <c r="L57" s="43">
        <v>10</v>
      </c>
      <c r="M57" s="43">
        <v>11</v>
      </c>
      <c r="N57" s="43">
        <v>12</v>
      </c>
      <c r="O57" s="43">
        <v>1</v>
      </c>
      <c r="P57" s="43">
        <v>2</v>
      </c>
      <c r="Q57" s="43">
        <v>3</v>
      </c>
      <c r="R57" s="43">
        <v>4</v>
      </c>
      <c r="S57" s="43">
        <v>5</v>
      </c>
      <c r="T57" s="43">
        <v>6</v>
      </c>
      <c r="U57" s="43">
        <v>7</v>
      </c>
      <c r="V57" s="44" t="s">
        <v>83</v>
      </c>
      <c r="W57" s="185"/>
      <c r="X57" s="186"/>
      <c r="Y57" s="159"/>
      <c r="Z57" s="160"/>
      <c r="AA57" s="161"/>
    </row>
    <row r="58" spans="1:33" ht="28.5" customHeight="1">
      <c r="A58" s="45" t="s">
        <v>178</v>
      </c>
      <c r="B58" s="40"/>
      <c r="C58" s="40"/>
      <c r="D58" s="40"/>
      <c r="E58" s="40"/>
      <c r="F58" s="40"/>
      <c r="G58" s="40"/>
      <c r="H58" s="40"/>
      <c r="I58" s="40"/>
      <c r="J58" s="40"/>
      <c r="K58" s="40"/>
      <c r="L58" s="40"/>
      <c r="M58" s="40"/>
      <c r="N58" s="40"/>
      <c r="O58" s="40"/>
      <c r="P58" s="40"/>
      <c r="Q58" s="40"/>
      <c r="R58" s="40"/>
      <c r="S58" s="40"/>
      <c r="T58" s="40"/>
      <c r="U58" s="40"/>
      <c r="V58" s="46">
        <f>IF(Y54=2,0,SUM(B58:U58))</f>
        <v>0</v>
      </c>
      <c r="W58" s="83">
        <f>IF(Y54=2,J54,IF(SUM(B58:U58)&gt;=J54,0,J54-SUM(B58:U58)))</f>
        <v>0</v>
      </c>
      <c r="X58" s="83">
        <f>V58+W58</f>
        <v>0</v>
      </c>
      <c r="Y58" s="162" t="s">
        <v>111</v>
      </c>
      <c r="Z58" s="162"/>
      <c r="AA58" s="47"/>
    </row>
    <row r="59" spans="1:33" ht="24" customHeight="1">
      <c r="A59" s="45" t="s">
        <v>112</v>
      </c>
      <c r="B59" s="40"/>
      <c r="C59" s="40"/>
      <c r="D59" s="40"/>
      <c r="E59" s="40"/>
      <c r="F59" s="40"/>
      <c r="G59" s="40"/>
      <c r="H59" s="40"/>
      <c r="I59" s="40"/>
      <c r="J59" s="40"/>
      <c r="K59" s="40"/>
      <c r="L59" s="40"/>
      <c r="M59" s="40"/>
      <c r="N59" s="40"/>
      <c r="O59" s="40"/>
      <c r="P59" s="40"/>
      <c r="Q59" s="40"/>
      <c r="R59" s="40"/>
      <c r="S59" s="40"/>
      <c r="T59" s="40"/>
      <c r="U59" s="40"/>
      <c r="V59" s="46"/>
      <c r="W59" s="83"/>
      <c r="X59" s="83"/>
      <c r="Y59" s="163">
        <f>Z56*J55</f>
        <v>0</v>
      </c>
      <c r="Z59" s="163"/>
      <c r="AA59" s="47"/>
    </row>
    <row r="60" spans="1:33" ht="25.5">
      <c r="A60" s="45" t="s">
        <v>113</v>
      </c>
      <c r="B60" s="50"/>
      <c r="C60" s="50"/>
      <c r="D60" s="50"/>
      <c r="E60" s="50"/>
      <c r="F60" s="50"/>
      <c r="G60" s="50"/>
      <c r="H60" s="50"/>
      <c r="I60" s="50"/>
      <c r="J60" s="50"/>
      <c r="K60" s="50"/>
      <c r="L60" s="50"/>
      <c r="M60" s="50"/>
      <c r="N60" s="50"/>
      <c r="O60" s="50"/>
      <c r="P60" s="50"/>
      <c r="Q60" s="50"/>
      <c r="R60" s="50"/>
      <c r="S60" s="50"/>
      <c r="T60" s="50"/>
      <c r="U60" s="50"/>
      <c r="V60" s="46"/>
      <c r="W60" s="84"/>
      <c r="X60" s="84"/>
      <c r="Y60" s="164" t="s">
        <v>114</v>
      </c>
      <c r="Z60" s="164"/>
      <c r="AA60" s="50"/>
    </row>
    <row r="61" spans="1:33" ht="25.5">
      <c r="A61" s="45" t="s">
        <v>179</v>
      </c>
      <c r="B61" s="46">
        <f t="shared" ref="B61:U61" si="8">B58*B59</f>
        <v>0</v>
      </c>
      <c r="C61" s="46">
        <f t="shared" si="8"/>
        <v>0</v>
      </c>
      <c r="D61" s="46">
        <f t="shared" si="8"/>
        <v>0</v>
      </c>
      <c r="E61" s="46">
        <f t="shared" si="8"/>
        <v>0</v>
      </c>
      <c r="F61" s="46">
        <f t="shared" si="8"/>
        <v>0</v>
      </c>
      <c r="G61" s="46">
        <f t="shared" si="8"/>
        <v>0</v>
      </c>
      <c r="H61" s="46">
        <f t="shared" si="8"/>
        <v>0</v>
      </c>
      <c r="I61" s="46">
        <f t="shared" si="8"/>
        <v>0</v>
      </c>
      <c r="J61" s="46">
        <f t="shared" si="8"/>
        <v>0</v>
      </c>
      <c r="K61" s="46">
        <f t="shared" si="8"/>
        <v>0</v>
      </c>
      <c r="L61" s="46">
        <f t="shared" si="8"/>
        <v>0</v>
      </c>
      <c r="M61" s="46">
        <f t="shared" si="8"/>
        <v>0</v>
      </c>
      <c r="N61" s="46">
        <f t="shared" si="8"/>
        <v>0</v>
      </c>
      <c r="O61" s="46">
        <f t="shared" si="8"/>
        <v>0</v>
      </c>
      <c r="P61" s="46">
        <f t="shared" si="8"/>
        <v>0</v>
      </c>
      <c r="Q61" s="46">
        <f t="shared" si="8"/>
        <v>0</v>
      </c>
      <c r="R61" s="46">
        <f t="shared" si="8"/>
        <v>0</v>
      </c>
      <c r="S61" s="46">
        <f t="shared" si="8"/>
        <v>0</v>
      </c>
      <c r="T61" s="46">
        <f t="shared" si="8"/>
        <v>0</v>
      </c>
      <c r="U61" s="46">
        <f t="shared" si="8"/>
        <v>0</v>
      </c>
      <c r="V61" s="46">
        <f t="shared" ref="V61:V62" si="9">SUM(B61:U61)</f>
        <v>0</v>
      </c>
      <c r="W61" s="46">
        <f>IF(V61=0,0,ROUNDDOWN(W58*$U76*1.05*$C$82,0))</f>
        <v>0</v>
      </c>
      <c r="X61" s="46">
        <f t="shared" ref="X61:X62" si="10">V61+W61</f>
        <v>0</v>
      </c>
      <c r="Y61" s="164">
        <f>IF(Z56=0,0,IF(J54=X58,X61,ROUNDDOWN((J54/X58)*X58,0)))</f>
        <v>0</v>
      </c>
      <c r="Z61" s="164"/>
      <c r="AA61" s="47"/>
    </row>
    <row r="62" spans="1:33" ht="25.5">
      <c r="A62" s="52" t="s">
        <v>180</v>
      </c>
      <c r="B62" s="53">
        <f t="shared" ref="B62:U62" si="11">IF($Y54=2,0,B58*B60)</f>
        <v>0</v>
      </c>
      <c r="C62" s="53">
        <f t="shared" si="11"/>
        <v>0</v>
      </c>
      <c r="D62" s="53">
        <f t="shared" si="11"/>
        <v>0</v>
      </c>
      <c r="E62" s="53">
        <f t="shared" si="11"/>
        <v>0</v>
      </c>
      <c r="F62" s="53">
        <f t="shared" si="11"/>
        <v>0</v>
      </c>
      <c r="G62" s="53">
        <f t="shared" si="11"/>
        <v>0</v>
      </c>
      <c r="H62" s="53">
        <f t="shared" si="11"/>
        <v>0</v>
      </c>
      <c r="I62" s="53">
        <f t="shared" si="11"/>
        <v>0</v>
      </c>
      <c r="J62" s="53">
        <f t="shared" si="11"/>
        <v>0</v>
      </c>
      <c r="K62" s="53">
        <f t="shared" si="11"/>
        <v>0</v>
      </c>
      <c r="L62" s="53">
        <f t="shared" si="11"/>
        <v>0</v>
      </c>
      <c r="M62" s="53">
        <f t="shared" si="11"/>
        <v>0</v>
      </c>
      <c r="N62" s="53">
        <f t="shared" si="11"/>
        <v>0</v>
      </c>
      <c r="O62" s="53">
        <f t="shared" si="11"/>
        <v>0</v>
      </c>
      <c r="P62" s="53">
        <f t="shared" si="11"/>
        <v>0</v>
      </c>
      <c r="Q62" s="53">
        <f t="shared" si="11"/>
        <v>0</v>
      </c>
      <c r="R62" s="53">
        <f t="shared" si="11"/>
        <v>0</v>
      </c>
      <c r="S62" s="53">
        <f t="shared" si="11"/>
        <v>0</v>
      </c>
      <c r="T62" s="53">
        <f t="shared" si="11"/>
        <v>0</v>
      </c>
      <c r="U62" s="53">
        <f t="shared" si="11"/>
        <v>0</v>
      </c>
      <c r="V62" s="46">
        <f t="shared" si="9"/>
        <v>0</v>
      </c>
      <c r="W62" s="85">
        <f>W58*$U76</f>
        <v>0</v>
      </c>
      <c r="X62" s="85">
        <f t="shared" si="10"/>
        <v>0</v>
      </c>
      <c r="Y62" s="162" t="str">
        <f>IF(Y54=1,"スライド単価p'×対象数量","平均単価×対象数量")</f>
        <v>平均単価×対象数量</v>
      </c>
      <c r="Z62" s="162"/>
      <c r="AA62" s="47"/>
    </row>
    <row r="63" spans="1:33" ht="26.25" customHeight="1">
      <c r="A63" s="54" t="s">
        <v>117</v>
      </c>
      <c r="B63" s="165" t="str">
        <f>IF(Y54=1,"ｐ’＝Σ（購入数量×実勢価格）÷購入数量＝","  ")</f>
        <v xml:space="preserve">  </v>
      </c>
      <c r="C63" s="165"/>
      <c r="D63" s="165"/>
      <c r="E63" s="165"/>
      <c r="F63" s="165"/>
      <c r="G63" s="165"/>
      <c r="H63" s="165"/>
      <c r="I63" s="55" t="str">
        <f>IF(Y54=1,X62,"  ")</f>
        <v xml:space="preserve">  </v>
      </c>
      <c r="J63" s="56" t="str">
        <f>IF(Y54=1,"÷","  ")</f>
        <v xml:space="preserve">  </v>
      </c>
      <c r="K63" s="55" t="str">
        <f>IF(Y54=1,X58,"  ")</f>
        <v xml:space="preserve">  </v>
      </c>
      <c r="L63" s="56" t="str">
        <f>IF(Y54=1,"＝","  ")</f>
        <v xml:space="preserve">  </v>
      </c>
      <c r="M63" s="55"/>
      <c r="N63" s="56"/>
      <c r="O63" s="57" t="str">
        <f>IF(Y54=2,"  ",IF(K63=0,0,I63/K63))</f>
        <v xml:space="preserve">  </v>
      </c>
      <c r="P63" s="57"/>
      <c r="Q63" s="57"/>
      <c r="R63" s="57"/>
      <c r="S63" s="57"/>
      <c r="T63" s="58"/>
      <c r="U63" s="59" t="s">
        <v>61</v>
      </c>
      <c r="V63" s="187" t="str">
        <f>IF(Y54=2,"  ",IF(LEN(ROUND(O63,0))&lt;4,ROUND(O63,0),ROUND(O63,-(LEN(ROUND(O63,0))-3))))</f>
        <v xml:space="preserve">  </v>
      </c>
      <c r="W63" s="187"/>
      <c r="X63" s="187"/>
      <c r="Y63" s="164">
        <f>IF(Y54=1,Z56*V63,U76*Z56)</f>
        <v>0</v>
      </c>
      <c r="Z63" s="164"/>
      <c r="AA63" s="47"/>
    </row>
    <row r="64" spans="1:33" ht="21.75" customHeight="1">
      <c r="A64" s="166" t="s">
        <v>181</v>
      </c>
      <c r="B64" s="166"/>
      <c r="C64" s="166"/>
      <c r="D64" s="166"/>
      <c r="E64" s="166"/>
      <c r="F64" s="166"/>
      <c r="G64" s="166"/>
      <c r="H64" s="166"/>
      <c r="I64" s="166"/>
      <c r="J64" s="166"/>
      <c r="K64" s="166"/>
      <c r="L64" s="166"/>
      <c r="M64" s="166"/>
      <c r="N64" s="166"/>
      <c r="O64" s="166"/>
      <c r="P64" s="166"/>
      <c r="Q64" s="166"/>
      <c r="R64" s="166"/>
      <c r="S64" s="166"/>
      <c r="T64" s="166"/>
      <c r="U64" s="166"/>
      <c r="V64" s="86"/>
      <c r="W64"/>
      <c r="X64"/>
      <c r="Y64"/>
      <c r="Z64"/>
    </row>
    <row r="65" spans="1:33" ht="43.5" customHeight="1">
      <c r="A65" s="166" t="s">
        <v>182</v>
      </c>
      <c r="B65" s="166"/>
      <c r="C65" s="166"/>
      <c r="D65" s="166"/>
      <c r="E65" s="166"/>
      <c r="F65" s="166"/>
      <c r="G65" s="166"/>
      <c r="H65" s="166"/>
      <c r="I65" s="166"/>
      <c r="J65" s="166"/>
      <c r="K65" s="166"/>
      <c r="L65" s="166"/>
      <c r="M65" s="166"/>
      <c r="N65" s="166"/>
      <c r="O65" s="166"/>
      <c r="P65" s="166"/>
      <c r="Q65" s="166"/>
      <c r="R65" s="166"/>
      <c r="S65" s="166"/>
      <c r="T65" s="166"/>
      <c r="U65" s="166"/>
      <c r="V65" s="62"/>
      <c r="W65"/>
      <c r="X65"/>
      <c r="Y65"/>
      <c r="Z65"/>
    </row>
    <row r="66" spans="1:33" ht="34.5" customHeight="1">
      <c r="A66" s="166" t="s">
        <v>120</v>
      </c>
      <c r="B66" s="166"/>
      <c r="C66" s="166"/>
      <c r="D66" s="166"/>
      <c r="E66" s="166"/>
      <c r="F66" s="166"/>
      <c r="G66" s="166"/>
      <c r="H66" s="166"/>
      <c r="I66" s="166"/>
      <c r="J66" s="166"/>
      <c r="K66" s="166"/>
      <c r="L66" s="166"/>
      <c r="M66" s="166"/>
      <c r="N66" s="166"/>
      <c r="O66" s="166"/>
      <c r="P66" s="166"/>
      <c r="Q66" s="166"/>
      <c r="R66" s="166"/>
      <c r="S66" s="166"/>
      <c r="T66" s="166"/>
      <c r="U66" s="166"/>
      <c r="V66" s="62"/>
      <c r="W66"/>
      <c r="X66"/>
      <c r="Y66"/>
      <c r="Z66"/>
    </row>
    <row r="67" spans="1:33" ht="21" customHeight="1">
      <c r="A67" s="166"/>
      <c r="B67" s="166"/>
      <c r="C67" s="166"/>
      <c r="D67" s="166"/>
      <c r="E67" s="166"/>
      <c r="F67" s="166"/>
      <c r="G67" s="166"/>
      <c r="H67" s="166"/>
      <c r="I67" s="166"/>
      <c r="J67" s="166"/>
      <c r="K67" s="166"/>
      <c r="L67" s="166"/>
      <c r="M67" s="166"/>
      <c r="N67" s="166"/>
      <c r="O67" s="166"/>
      <c r="P67" s="166"/>
      <c r="Q67" s="166"/>
      <c r="R67" s="166"/>
      <c r="S67" s="166"/>
      <c r="T67" s="166"/>
      <c r="U67" s="166"/>
      <c r="X67"/>
      <c r="Y67"/>
      <c r="Z67"/>
    </row>
    <row r="68" spans="1:33">
      <c r="A68" s="188"/>
      <c r="B68" s="188"/>
      <c r="C68" s="188"/>
      <c r="D68" s="188"/>
      <c r="E68" s="87"/>
      <c r="F68" s="88"/>
      <c r="G68" s="87"/>
      <c r="H68" s="88"/>
      <c r="AA68" s="35"/>
    </row>
    <row r="69" spans="1:33">
      <c r="A69" s="36" t="s">
        <v>183</v>
      </c>
      <c r="H69" s="41" t="s">
        <v>9</v>
      </c>
      <c r="I69" s="89" t="s">
        <v>24</v>
      </c>
      <c r="J69" s="90">
        <f>工事情報入力!$C$9</f>
        <v>4</v>
      </c>
      <c r="K69" s="91" t="s">
        <v>11</v>
      </c>
      <c r="L69" s="90">
        <f>工事情報入力!$E$9</f>
        <v>1</v>
      </c>
      <c r="M69" s="91" t="s">
        <v>12</v>
      </c>
      <c r="N69" s="90"/>
      <c r="O69" s="91" t="s">
        <v>184</v>
      </c>
      <c r="P69" s="90"/>
      <c r="Q69" s="91" t="s">
        <v>24</v>
      </c>
      <c r="R69" s="90">
        <f>工事情報入力!$C$10</f>
        <v>4</v>
      </c>
      <c r="S69" s="91" t="s">
        <v>11</v>
      </c>
      <c r="T69" s="90">
        <f>工事情報入力!$E$10</f>
        <v>3</v>
      </c>
      <c r="U69" s="92" t="s">
        <v>12</v>
      </c>
      <c r="AA69" s="161" t="s">
        <v>96</v>
      </c>
      <c r="AB69" s="161" t="s">
        <v>185</v>
      </c>
      <c r="AC69" s="161" t="s">
        <v>186</v>
      </c>
    </row>
    <row r="70" spans="1:33" ht="24.75" customHeight="1">
      <c r="A70" s="66" t="str">
        <f>A55</f>
        <v xml:space="preserve"> </v>
      </c>
      <c r="B70" s="43">
        <v>12</v>
      </c>
      <c r="C70" s="43">
        <v>1</v>
      </c>
      <c r="D70" s="43">
        <v>2</v>
      </c>
      <c r="E70" s="43">
        <v>3</v>
      </c>
      <c r="F70" s="43">
        <v>4</v>
      </c>
      <c r="G70" s="43">
        <v>5</v>
      </c>
      <c r="H70" s="43">
        <v>6</v>
      </c>
      <c r="I70" s="43">
        <v>7</v>
      </c>
      <c r="J70" s="43">
        <v>8</v>
      </c>
      <c r="K70" s="43">
        <v>9</v>
      </c>
      <c r="L70" s="43">
        <v>10</v>
      </c>
      <c r="M70" s="43">
        <v>11</v>
      </c>
      <c r="N70" s="43">
        <v>12</v>
      </c>
      <c r="O70" s="43">
        <v>1</v>
      </c>
      <c r="P70" s="43">
        <v>2</v>
      </c>
      <c r="Q70" s="43">
        <v>3</v>
      </c>
      <c r="R70" s="43">
        <v>4</v>
      </c>
      <c r="S70" s="43">
        <v>5</v>
      </c>
      <c r="T70" s="43">
        <v>6</v>
      </c>
      <c r="U70" s="43">
        <v>7</v>
      </c>
      <c r="Y70"/>
      <c r="Z70"/>
      <c r="AA70" s="161"/>
      <c r="AB70" s="161"/>
      <c r="AC70" s="161"/>
      <c r="AD70" s="35"/>
      <c r="AE70" s="35"/>
      <c r="AF70" s="35"/>
    </row>
    <row r="71" spans="1:33" ht="24.75" customHeight="1">
      <c r="A71" s="41" t="s">
        <v>187</v>
      </c>
      <c r="B71" s="93"/>
      <c r="C71" s="93"/>
      <c r="D71" s="93"/>
      <c r="E71" s="93"/>
      <c r="F71" s="93"/>
      <c r="G71" s="93"/>
      <c r="H71" s="93"/>
      <c r="I71" s="93"/>
      <c r="J71" s="93"/>
      <c r="K71" s="93"/>
      <c r="L71" s="93"/>
      <c r="M71" s="93"/>
      <c r="N71" s="93"/>
      <c r="O71" s="93"/>
      <c r="P71" s="93"/>
      <c r="Q71" s="93"/>
      <c r="R71" s="93"/>
      <c r="S71" s="93"/>
      <c r="T71" s="93"/>
      <c r="U71" s="93"/>
      <c r="Y71"/>
      <c r="Z71"/>
      <c r="AA71" s="94"/>
      <c r="AB71" s="46">
        <f>SUM(B71:M71)+SUM(S71+U71)</f>
        <v>0</v>
      </c>
      <c r="AC71" s="46"/>
      <c r="AD71" s="35"/>
      <c r="AE71" s="35"/>
      <c r="AF71" s="35"/>
      <c r="AG71" s="35"/>
    </row>
    <row r="72" spans="1:33" ht="24.75" customHeight="1">
      <c r="A72" s="41" t="s">
        <v>188</v>
      </c>
      <c r="B72" s="93"/>
      <c r="C72" s="93"/>
      <c r="D72" s="93"/>
      <c r="E72" s="93"/>
      <c r="F72" s="93"/>
      <c r="G72" s="93"/>
      <c r="H72" s="93"/>
      <c r="I72" s="93"/>
      <c r="J72" s="93"/>
      <c r="K72" s="93"/>
      <c r="L72" s="93"/>
      <c r="M72" s="93"/>
      <c r="N72" s="93"/>
      <c r="O72" s="93"/>
      <c r="P72" s="93"/>
      <c r="Q72" s="93"/>
      <c r="R72" s="93"/>
      <c r="S72" s="93"/>
      <c r="T72" s="93"/>
      <c r="U72" s="93"/>
      <c r="Y72"/>
      <c r="Z72"/>
      <c r="AA72" s="47">
        <f>AA60</f>
        <v>0</v>
      </c>
      <c r="AB72" s="83">
        <f>IF(N73&gt;0,1,0)</f>
        <v>0</v>
      </c>
      <c r="AC72" s="46">
        <f>SUM(B72:M72)+SUM(S72:U72)+N73+P73</f>
        <v>0</v>
      </c>
      <c r="AD72" s="35"/>
      <c r="AE72" s="35"/>
      <c r="AF72" s="35"/>
      <c r="AG72" s="35"/>
    </row>
    <row r="73" spans="1:33" ht="24.75" customHeight="1">
      <c r="A73" s="41" t="s">
        <v>189</v>
      </c>
      <c r="B73" s="47"/>
      <c r="C73" s="47"/>
      <c r="D73" s="47"/>
      <c r="E73" s="47"/>
      <c r="F73" s="47"/>
      <c r="G73" s="47"/>
      <c r="H73" s="47"/>
      <c r="I73" s="47"/>
      <c r="J73" s="47"/>
      <c r="K73" s="47"/>
      <c r="L73" s="47"/>
      <c r="M73" s="47"/>
      <c r="N73" s="189">
        <f>IF(OR(N71=1,O71=1),(N72+O72)/(N71+O71),0)</f>
        <v>0</v>
      </c>
      <c r="O73" s="189">
        <f>IF(AND(O72=0,P72=0,Q72=0),0,IF(AND(O72=0,P72=0),Q72,IF(O72=0,ROUND((P72+Q72)/2,0),ROUND((O72+P72+Q72)/3,0))))</f>
        <v>0</v>
      </c>
      <c r="P73" s="189">
        <f>IF(OR(P71=1,Q71=1,R71=1),(P72+Q72+R72)/(P71+Q71+R71),0)</f>
        <v>0</v>
      </c>
      <c r="Q73" s="189"/>
      <c r="R73" s="189"/>
      <c r="S73" s="47"/>
      <c r="T73" s="47"/>
      <c r="U73" s="47"/>
      <c r="Y73"/>
      <c r="Z73"/>
      <c r="AA73" s="47"/>
      <c r="AB73" s="83">
        <f>IF(P73&gt;0,1,0)</f>
        <v>0</v>
      </c>
      <c r="AC73" s="46"/>
      <c r="AD73" s="35"/>
      <c r="AE73" s="35"/>
      <c r="AF73" s="35"/>
      <c r="AG73" s="35"/>
    </row>
    <row r="74" spans="1:33" ht="24.75" customHeight="1">
      <c r="A74" s="66"/>
      <c r="B74" s="95"/>
      <c r="C74" s="95"/>
      <c r="D74" s="95"/>
      <c r="E74" s="95"/>
      <c r="F74" s="95"/>
      <c r="G74" s="95"/>
      <c r="H74" s="95"/>
      <c r="I74" s="95"/>
      <c r="J74" s="95"/>
      <c r="K74" s="95"/>
      <c r="L74" s="95"/>
      <c r="M74" s="96"/>
      <c r="N74" s="96"/>
      <c r="O74" s="96"/>
      <c r="P74" s="96"/>
      <c r="Q74" s="96"/>
      <c r="R74" s="96"/>
      <c r="S74" s="96"/>
      <c r="T74" s="96"/>
      <c r="U74" s="41" t="s">
        <v>190</v>
      </c>
      <c r="AA74" s="47"/>
      <c r="AB74" s="97"/>
      <c r="AC74" s="34"/>
    </row>
    <row r="75" spans="1:33" ht="24.75" customHeight="1">
      <c r="A75" s="41" t="s">
        <v>187</v>
      </c>
      <c r="B75" s="93"/>
      <c r="C75" s="93"/>
      <c r="D75" s="93"/>
      <c r="E75" s="93"/>
      <c r="F75" s="93"/>
      <c r="G75" s="93"/>
      <c r="H75" s="93"/>
      <c r="I75" s="93"/>
      <c r="J75" s="93"/>
      <c r="K75" s="93"/>
      <c r="L75" s="93"/>
      <c r="M75" s="98"/>
      <c r="N75" s="98"/>
      <c r="O75" s="98"/>
      <c r="P75" s="98"/>
      <c r="Q75" s="98"/>
      <c r="R75" s="98"/>
      <c r="S75" s="98"/>
      <c r="T75" s="98"/>
      <c r="U75" s="47"/>
      <c r="AA75" s="47"/>
      <c r="AB75" s="97">
        <f>SUM(B75:L75)</f>
        <v>0</v>
      </c>
      <c r="AC75" s="34"/>
    </row>
    <row r="76" spans="1:33" ht="24.75" customHeight="1">
      <c r="A76" s="41" t="s">
        <v>188</v>
      </c>
      <c r="B76" s="66">
        <f>IF(OR($AA76=0,B75=0),0,VLOOKUP($AA76,単価データ!$A$1:$AZ$10714,25,FALSE))</f>
        <v>0</v>
      </c>
      <c r="C76" s="66">
        <f>IF(OR($AA76=0,C75=0),0,VLOOKUP($AA76,単価データ!$A$1:$AZ$10714,26,FALSE))</f>
        <v>0</v>
      </c>
      <c r="D76" s="66">
        <f>IF(OR($AA76=0,D75=0),0,VLOOKUP($AA76,単価データ!$A$1:$AZ$10714,27,FALSE))</f>
        <v>0</v>
      </c>
      <c r="E76" s="66">
        <f>IF(OR($AA76=0,E75=0),0,VLOOKUP($AA76,単価データ!$A$1:$AZ$10714,28,FALSE))</f>
        <v>0</v>
      </c>
      <c r="F76" s="66">
        <f>IF(OR($AA76=0,F75=0),0,VLOOKUP($AA76,単価データ!$A$1:$AZ$10714,29,FALSE))</f>
        <v>0</v>
      </c>
      <c r="G76" s="66">
        <f>IF(OR($AA76=0,G75=0),0,VLOOKUP($AA76,単価データ!$A$1:$AZ$10714,30,FALSE))</f>
        <v>0</v>
      </c>
      <c r="H76" s="66">
        <f>IF(OR($AA76=0,H75=0),0,VLOOKUP($AA76,単価データ!$A$1:$AZ$10714,31,FALSE))</f>
        <v>0</v>
      </c>
      <c r="I76" s="66">
        <f>IF(OR($AA76=0,I75=0),0,VLOOKUP($AA76,単価データ!$A$1:$AZ$10714,32,FALSE))</f>
        <v>0</v>
      </c>
      <c r="J76" s="66">
        <f>IF(OR($AA76=0,J75=0),0,VLOOKUP($AA76,単価データ!$A$1:$AZ$10714,33,FALSE))</f>
        <v>0</v>
      </c>
      <c r="K76" s="66">
        <f>IF(OR($AA76=0,K75=0),0,VLOOKUP($AA76,単価データ!$A$1:$AZ$10714,34,FALSE))</f>
        <v>0</v>
      </c>
      <c r="L76" s="66">
        <f>IF(OR($AA76=0,L75=0),0,VLOOKUP($AA76,単価データ!$A$1:$AZ$10714,35,FALSE))</f>
        <v>0</v>
      </c>
      <c r="M76" s="98"/>
      <c r="N76" s="98"/>
      <c r="O76" s="98"/>
      <c r="P76" s="98"/>
      <c r="Q76" s="98"/>
      <c r="R76" s="98"/>
      <c r="S76" s="98"/>
      <c r="T76" s="98"/>
      <c r="U76" s="99">
        <f>IF(AB77=0,0,IF(LEN(ROUND(AC77/AB77,0))&lt;4,ROUND(AC77/AB77,0),ROUND(AC77/AB77,-(LEN(ROUND(AC77/AB77,0))-3))))</f>
        <v>0</v>
      </c>
      <c r="V76" s="36" t="s">
        <v>191</v>
      </c>
      <c r="Y76"/>
      <c r="Z76"/>
      <c r="AA76" s="94">
        <f>AA60</f>
        <v>0</v>
      </c>
      <c r="AB76" s="83"/>
      <c r="AC76" s="46">
        <f>SUM(B76:L76)</f>
        <v>0</v>
      </c>
      <c r="AD76" s="35"/>
      <c r="AE76" s="35"/>
      <c r="AF76" s="35"/>
      <c r="AG76" s="35"/>
    </row>
    <row r="77" spans="1:33">
      <c r="AA77" s="35"/>
      <c r="AB77" s="100">
        <f>SUM(AB71:AB76)</f>
        <v>0</v>
      </c>
      <c r="AC77" s="100">
        <f>SUM(AC71:AC76)</f>
        <v>0</v>
      </c>
    </row>
    <row r="78" spans="1:33">
      <c r="Z78" s="61"/>
      <c r="AA78" s="61"/>
    </row>
    <row r="79" spans="1:33">
      <c r="AA79" s="35"/>
    </row>
    <row r="80" spans="1:33">
      <c r="A80" s="36" t="s">
        <v>192</v>
      </c>
      <c r="AA80" s="35"/>
    </row>
    <row r="81" spans="1:26" ht="24" customHeight="1">
      <c r="A81" s="45" t="s">
        <v>155</v>
      </c>
      <c r="B81" s="66" t="s">
        <v>156</v>
      </c>
      <c r="C81" s="168">
        <f>'スライド額算定調書（計算書）'!H5</f>
        <v>34000000</v>
      </c>
      <c r="D81" s="168"/>
      <c r="E81" s="167" t="s">
        <v>157</v>
      </c>
      <c r="F81" s="167"/>
      <c r="G81" s="167"/>
      <c r="H81" s="41" t="s">
        <v>158</v>
      </c>
      <c r="I81" s="190">
        <f>ROUNDDOWN(C81*0.01,0)</f>
        <v>340000</v>
      </c>
      <c r="J81" s="190"/>
    </row>
    <row r="82" spans="1:26" ht="22.5" customHeight="1">
      <c r="A82" s="101" t="s">
        <v>66</v>
      </c>
      <c r="B82" s="41" t="s">
        <v>65</v>
      </c>
      <c r="C82" s="169">
        <f>工事情報入力!B8</f>
        <v>0.8</v>
      </c>
      <c r="D82" s="169"/>
      <c r="E82" s="47"/>
      <c r="F82" s="47"/>
      <c r="G82" s="47"/>
      <c r="H82" s="47"/>
      <c r="I82" s="47"/>
      <c r="J82" s="47"/>
    </row>
    <row r="83" spans="1:26" ht="22.5" customHeight="1">
      <c r="A83" s="191" t="s">
        <v>193</v>
      </c>
      <c r="B83" s="191"/>
      <c r="C83" s="191" t="str">
        <f>IF(AND($A$4=" ",$A$30=" ",$A$55=" ")," ",IF(AND($A$30=" ",$A$55=" "),Y12&amp;"×"&amp;$C$82&amp;"×1.05=",IF($A$55=" ","（"&amp;Y12&amp;"+"&amp;Y38&amp;"）×"&amp;$C$82&amp;"×1.05=","（"&amp;Y12&amp;"+"&amp;Y38&amp;"+"&amp;Y63&amp;"）×"&amp;$C$82&amp;"×1.05=")))</f>
        <v xml:space="preserve"> </v>
      </c>
      <c r="D83" s="191"/>
      <c r="E83" s="191"/>
      <c r="F83" s="191"/>
      <c r="G83" s="191"/>
      <c r="H83" s="191"/>
      <c r="I83" s="191"/>
      <c r="J83" s="46">
        <f>ROUNDDOWN((Y12+Y38+Y63)*C82*1.05,0)</f>
        <v>0</v>
      </c>
      <c r="Z83"/>
    </row>
    <row r="84" spans="1:26" ht="22.5" customHeight="1">
      <c r="A84" s="191" t="s">
        <v>194</v>
      </c>
      <c r="B84" s="191"/>
      <c r="C84" s="191" t="str">
        <f>IF(AND($A$4=" ",$A$30=" ",$A$55=" ")," ",IF(AND($A$30=" ",$A$55=" "),Y10,IF($A$55=" ",Y10&amp;"+"&amp;Y36&amp;"=",Y10&amp;"+"&amp;Y36&amp;"+"&amp;Y61&amp;"=")))</f>
        <v xml:space="preserve"> </v>
      </c>
      <c r="D84" s="191"/>
      <c r="E84" s="191"/>
      <c r="F84" s="191"/>
      <c r="G84" s="191"/>
      <c r="H84" s="191"/>
      <c r="I84" s="191"/>
      <c r="J84" s="102">
        <f>Y10+Y36+Y61</f>
        <v>0</v>
      </c>
      <c r="Z84"/>
    </row>
    <row r="85" spans="1:26" ht="22.5" customHeight="1">
      <c r="A85" s="191" t="s">
        <v>195</v>
      </c>
      <c r="B85" s="191"/>
      <c r="C85" s="191" t="str">
        <f>IF(AND($A$4=" ",$A$30=" ",$A$55=" ")," ",IF(AND($A$30=" ",$A$55=" "),Y8&amp;"×"&amp;$C$82&amp;"×1.05=",IF($A$55=" ","（"&amp;Y8&amp;"+"&amp;Y34&amp;"）×"&amp;$C$82&amp;"×1.05=","（"&amp;Y8&amp;"+"&amp;Y34&amp;"+"&amp;Y59&amp;"）×"&amp;$C$82&amp;"×1.05=")))</f>
        <v xml:space="preserve"> </v>
      </c>
      <c r="D85" s="191"/>
      <c r="E85" s="191"/>
      <c r="F85" s="191"/>
      <c r="G85" s="191"/>
      <c r="H85" s="191"/>
      <c r="I85" s="191"/>
      <c r="J85" s="46">
        <f>ROUNDDOWN((Y8+Y34+Y59)*C82*1.05,0)</f>
        <v>0</v>
      </c>
      <c r="Z85"/>
    </row>
    <row r="86" spans="1:26" ht="22.5" customHeight="1">
      <c r="A86" s="192" t="s">
        <v>196</v>
      </c>
      <c r="B86" s="192"/>
      <c r="C86" s="103">
        <f>IF(J83&gt;J84,J83,J84)</f>
        <v>0</v>
      </c>
      <c r="D86" s="90" t="s">
        <v>170</v>
      </c>
      <c r="E86" s="104">
        <f>J85</f>
        <v>0</v>
      </c>
      <c r="F86" s="90" t="s">
        <v>197</v>
      </c>
      <c r="G86" s="105"/>
      <c r="H86" s="105"/>
      <c r="I86" s="106"/>
      <c r="J86" s="102">
        <f>C86-E86</f>
        <v>0</v>
      </c>
      <c r="K86" s="193" t="str">
        <f>IF(-J86&gt;I81,"1%以上で対象となる","1%以下で対象とならない")</f>
        <v>1%以下で対象とならない</v>
      </c>
      <c r="L86" s="193"/>
      <c r="Z86"/>
    </row>
  </sheetData>
  <sheetProtection selectLockedCells="1" selectUnlockedCells="1"/>
  <mergeCells count="96">
    <mergeCell ref="A84:B84"/>
    <mergeCell ref="C84:I84"/>
    <mergeCell ref="A85:B85"/>
    <mergeCell ref="C85:I85"/>
    <mergeCell ref="A86:B86"/>
    <mergeCell ref="K86:L86"/>
    <mergeCell ref="C81:D81"/>
    <mergeCell ref="E81:G81"/>
    <mergeCell ref="I81:J81"/>
    <mergeCell ref="C82:D82"/>
    <mergeCell ref="A83:B83"/>
    <mergeCell ref="C83:I83"/>
    <mergeCell ref="A67:U67"/>
    <mergeCell ref="A68:D68"/>
    <mergeCell ref="AA69:AA70"/>
    <mergeCell ref="AB69:AB70"/>
    <mergeCell ref="AC69:AC70"/>
    <mergeCell ref="N73:O73"/>
    <mergeCell ref="P73:R73"/>
    <mergeCell ref="B63:H63"/>
    <mergeCell ref="V63:X63"/>
    <mergeCell ref="Y63:Z63"/>
    <mergeCell ref="A64:U64"/>
    <mergeCell ref="A65:U65"/>
    <mergeCell ref="A66:U66"/>
    <mergeCell ref="AA56:AA57"/>
    <mergeCell ref="Y58:Z58"/>
    <mergeCell ref="Y59:Z59"/>
    <mergeCell ref="Y60:Z60"/>
    <mergeCell ref="Y61:Z61"/>
    <mergeCell ref="Y62:Z62"/>
    <mergeCell ref="B54:H54"/>
    <mergeCell ref="L54:X55"/>
    <mergeCell ref="Y54:Z55"/>
    <mergeCell ref="B55:H55"/>
    <mergeCell ref="B56:V56"/>
    <mergeCell ref="W56:W57"/>
    <mergeCell ref="X56:X57"/>
    <mergeCell ref="Y56:Y57"/>
    <mergeCell ref="Z56:Z57"/>
    <mergeCell ref="A42:U42"/>
    <mergeCell ref="A43:D43"/>
    <mergeCell ref="AA44:AA45"/>
    <mergeCell ref="AB44:AB45"/>
    <mergeCell ref="AC44:AC45"/>
    <mergeCell ref="N48:O48"/>
    <mergeCell ref="P48:R48"/>
    <mergeCell ref="B38:H38"/>
    <mergeCell ref="V38:X38"/>
    <mergeCell ref="Y38:Z38"/>
    <mergeCell ref="A39:U39"/>
    <mergeCell ref="A40:U40"/>
    <mergeCell ref="A41:U41"/>
    <mergeCell ref="AA31:AA32"/>
    <mergeCell ref="Y33:Z33"/>
    <mergeCell ref="Y34:Z34"/>
    <mergeCell ref="Y35:Z35"/>
    <mergeCell ref="Y36:Z36"/>
    <mergeCell ref="Y37:Z37"/>
    <mergeCell ref="B29:H29"/>
    <mergeCell ref="L29:X30"/>
    <mergeCell ref="Y29:Z30"/>
    <mergeCell ref="B30:H30"/>
    <mergeCell ref="B31:V31"/>
    <mergeCell ref="W31:W32"/>
    <mergeCell ref="X31:X32"/>
    <mergeCell ref="Y31:Y32"/>
    <mergeCell ref="Z31:Z32"/>
    <mergeCell ref="A16:U16"/>
    <mergeCell ref="A17:D17"/>
    <mergeCell ref="AA18:AA19"/>
    <mergeCell ref="AB18:AB19"/>
    <mergeCell ref="AC18:AC19"/>
    <mergeCell ref="N22:O22"/>
    <mergeCell ref="P22:R22"/>
    <mergeCell ref="B12:H12"/>
    <mergeCell ref="V12:X12"/>
    <mergeCell ref="Y12:Z12"/>
    <mergeCell ref="A13:U13"/>
    <mergeCell ref="A14:U14"/>
    <mergeCell ref="A15:U15"/>
    <mergeCell ref="AA5:AA6"/>
    <mergeCell ref="Y7:Z7"/>
    <mergeCell ref="Y8:Z8"/>
    <mergeCell ref="Y9:Z9"/>
    <mergeCell ref="Y10:Z10"/>
    <mergeCell ref="Y11:Z11"/>
    <mergeCell ref="B3:H3"/>
    <mergeCell ref="L3:X4"/>
    <mergeCell ref="Y3:Z4"/>
    <mergeCell ref="B4:H4"/>
    <mergeCell ref="B5:V5"/>
    <mergeCell ref="W5:W6"/>
    <mergeCell ref="X5:X6"/>
    <mergeCell ref="Y5:Y6"/>
    <mergeCell ref="Z5:Z6"/>
  </mergeCells>
  <phoneticPr fontId="35"/>
  <dataValidations count="1">
    <dataValidation type="custom" allowBlank="1" showErrorMessage="1" sqref="W7:X7 W33:X33 W58:X58">
      <formula1>IF(W7&gt;J3-T7,"NG",W7)</formula1>
      <formula2>0</formula2>
    </dataValidation>
  </dataValidations>
  <pageMargins left="0.74791666666666667" right="0.31527777777777777" top="0.74791666666666667" bottom="0.74791666666666667" header="0.51180555555555551" footer="0.51180555555555551"/>
  <pageSetup paperSize="9"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Normal="100" workbookViewId="0"/>
  </sheetViews>
  <sheetFormatPr defaultRowHeight="13.5"/>
  <cols>
    <col min="1" max="2" width="9" customWidth="1"/>
    <col min="3" max="3" width="9.625" customWidth="1"/>
    <col min="4" max="4" width="5.625" customWidth="1"/>
    <col min="5" max="7" width="9" customWidth="1"/>
    <col min="8" max="8" width="11.5" customWidth="1"/>
    <col min="9" max="9" width="5.375" customWidth="1"/>
    <col min="10" max="11" width="9" customWidth="1"/>
    <col min="12" max="12" width="9.625" customWidth="1"/>
    <col min="13" max="13" width="5.625" customWidth="1"/>
    <col min="14" max="16" width="9" customWidth="1"/>
    <col min="17" max="17" width="11.5" customWidth="1"/>
  </cols>
  <sheetData>
    <row r="1" spans="1:17" ht="14.25">
      <c r="P1" s="10" t="s">
        <v>198</v>
      </c>
    </row>
    <row r="2" spans="1:17" ht="14.25">
      <c r="A2" s="10" t="s">
        <v>199</v>
      </c>
    </row>
    <row r="4" spans="1:17" ht="42" customHeight="1">
      <c r="A4" s="107" t="s">
        <v>200</v>
      </c>
      <c r="B4" s="108" t="s">
        <v>159</v>
      </c>
      <c r="C4" s="108" t="s">
        <v>93</v>
      </c>
      <c r="D4" s="108" t="s">
        <v>160</v>
      </c>
      <c r="E4" s="108" t="s">
        <v>201</v>
      </c>
      <c r="F4" s="108" t="s">
        <v>202</v>
      </c>
      <c r="G4" s="108" t="s">
        <v>203</v>
      </c>
      <c r="H4" s="108" t="s">
        <v>204</v>
      </c>
      <c r="J4" s="107"/>
      <c r="K4" s="108" t="s">
        <v>159</v>
      </c>
      <c r="L4" s="108" t="s">
        <v>93</v>
      </c>
      <c r="M4" s="108" t="s">
        <v>160</v>
      </c>
      <c r="N4" s="108" t="s">
        <v>201</v>
      </c>
      <c r="O4" s="108" t="s">
        <v>202</v>
      </c>
      <c r="P4" s="108" t="s">
        <v>203</v>
      </c>
      <c r="Q4" s="108" t="s">
        <v>204</v>
      </c>
    </row>
    <row r="5" spans="1:17" ht="35.1" customHeight="1">
      <c r="A5" s="109"/>
      <c r="B5" s="110" t="s">
        <v>205</v>
      </c>
      <c r="C5" s="111" t="s">
        <v>206</v>
      </c>
      <c r="D5" s="111" t="s">
        <v>207</v>
      </c>
      <c r="E5" s="112">
        <v>5000</v>
      </c>
      <c r="F5" s="112">
        <v>145</v>
      </c>
      <c r="G5" s="113">
        <f t="shared" ref="G5:G12" si="0">E5*F5</f>
        <v>725000</v>
      </c>
      <c r="H5" s="114" t="s">
        <v>208</v>
      </c>
      <c r="J5" s="109"/>
      <c r="K5" s="110"/>
      <c r="L5" s="110"/>
      <c r="M5" s="110"/>
      <c r="N5" s="112"/>
      <c r="O5" s="112"/>
      <c r="P5" s="113">
        <f t="shared" ref="P5:P12" si="1">N5*O5</f>
        <v>0</v>
      </c>
      <c r="Q5" s="114"/>
    </row>
    <row r="6" spans="1:17" ht="35.1" customHeight="1">
      <c r="A6" s="115"/>
      <c r="B6" s="115"/>
      <c r="C6" s="115"/>
      <c r="D6" s="115"/>
      <c r="E6" s="112">
        <v>10000</v>
      </c>
      <c r="F6" s="112">
        <v>148</v>
      </c>
      <c r="G6" s="113">
        <f t="shared" si="0"/>
        <v>1480000</v>
      </c>
      <c r="H6" s="114" t="s">
        <v>209</v>
      </c>
      <c r="J6" s="115"/>
      <c r="K6" s="115"/>
      <c r="L6" s="115"/>
      <c r="M6" s="115"/>
      <c r="N6" s="112"/>
      <c r="O6" s="112"/>
      <c r="P6" s="113">
        <f t="shared" si="1"/>
        <v>0</v>
      </c>
      <c r="Q6" s="114"/>
    </row>
    <row r="7" spans="1:17" ht="35.1" customHeight="1">
      <c r="A7" s="115"/>
      <c r="B7" s="115"/>
      <c r="C7" s="115"/>
      <c r="D7" s="115"/>
      <c r="E7" s="112">
        <v>15000</v>
      </c>
      <c r="F7" s="112">
        <v>149</v>
      </c>
      <c r="G7" s="113">
        <f t="shared" si="0"/>
        <v>2235000</v>
      </c>
      <c r="H7" s="114" t="s">
        <v>210</v>
      </c>
      <c r="J7" s="115"/>
      <c r="K7" s="115"/>
      <c r="L7" s="115"/>
      <c r="M7" s="115"/>
      <c r="N7" s="112"/>
      <c r="O7" s="112"/>
      <c r="P7" s="113">
        <f t="shared" si="1"/>
        <v>0</v>
      </c>
      <c r="Q7" s="114"/>
    </row>
    <row r="8" spans="1:17" ht="35.1" customHeight="1">
      <c r="A8" s="115"/>
      <c r="B8" s="115"/>
      <c r="C8" s="115"/>
      <c r="D8" s="115"/>
      <c r="E8" s="112">
        <v>14000</v>
      </c>
      <c r="F8" s="112">
        <v>152</v>
      </c>
      <c r="G8" s="113">
        <f t="shared" si="0"/>
        <v>2128000</v>
      </c>
      <c r="H8" s="114" t="s">
        <v>211</v>
      </c>
      <c r="J8" s="115"/>
      <c r="K8" s="115"/>
      <c r="L8" s="115"/>
      <c r="M8" s="115"/>
      <c r="N8" s="112"/>
      <c r="O8" s="112"/>
      <c r="P8" s="113">
        <f t="shared" si="1"/>
        <v>0</v>
      </c>
      <c r="Q8" s="114"/>
    </row>
    <row r="9" spans="1:17" ht="35.1" customHeight="1">
      <c r="A9" s="115"/>
      <c r="B9" s="115"/>
      <c r="C9" s="115"/>
      <c r="D9" s="115"/>
      <c r="E9" s="112"/>
      <c r="F9" s="112"/>
      <c r="G9" s="113">
        <f t="shared" si="0"/>
        <v>0</v>
      </c>
      <c r="H9" s="114"/>
      <c r="J9" s="115"/>
      <c r="K9" s="115"/>
      <c r="L9" s="115"/>
      <c r="M9" s="115"/>
      <c r="N9" s="112"/>
      <c r="O9" s="112"/>
      <c r="P9" s="113">
        <f t="shared" si="1"/>
        <v>0</v>
      </c>
      <c r="Q9" s="114"/>
    </row>
    <row r="10" spans="1:17" ht="35.1" customHeight="1">
      <c r="A10" s="115"/>
      <c r="B10" s="115"/>
      <c r="C10" s="115"/>
      <c r="D10" s="115"/>
      <c r="E10" s="112"/>
      <c r="F10" s="112"/>
      <c r="G10" s="113">
        <f t="shared" si="0"/>
        <v>0</v>
      </c>
      <c r="H10" s="114"/>
      <c r="J10" s="115"/>
      <c r="K10" s="115"/>
      <c r="L10" s="115"/>
      <c r="M10" s="115"/>
      <c r="N10" s="112"/>
      <c r="O10" s="112"/>
      <c r="P10" s="113">
        <f t="shared" si="1"/>
        <v>0</v>
      </c>
      <c r="Q10" s="114"/>
    </row>
    <row r="11" spans="1:17" ht="35.1" customHeight="1">
      <c r="A11" s="115"/>
      <c r="B11" s="115"/>
      <c r="C11" s="115"/>
      <c r="D11" s="115"/>
      <c r="E11" s="112"/>
      <c r="F11" s="112"/>
      <c r="G11" s="113">
        <f t="shared" si="0"/>
        <v>0</v>
      </c>
      <c r="H11" s="116"/>
      <c r="J11" s="115"/>
      <c r="K11" s="115"/>
      <c r="L11" s="115"/>
      <c r="M11" s="115"/>
      <c r="N11" s="112"/>
      <c r="O11" s="112"/>
      <c r="P11" s="113">
        <f t="shared" si="1"/>
        <v>0</v>
      </c>
      <c r="Q11" s="116"/>
    </row>
    <row r="12" spans="1:17" ht="35.1" customHeight="1">
      <c r="A12" s="115"/>
      <c r="B12" s="115"/>
      <c r="C12" s="115"/>
      <c r="D12" s="115"/>
      <c r="E12" s="112"/>
      <c r="F12" s="112"/>
      <c r="G12" s="113">
        <f t="shared" si="0"/>
        <v>0</v>
      </c>
      <c r="H12" s="116"/>
      <c r="J12" s="115"/>
      <c r="K12" s="115"/>
      <c r="L12" s="115"/>
      <c r="M12" s="115"/>
      <c r="N12" s="112"/>
      <c r="O12" s="112"/>
      <c r="P12" s="113">
        <f t="shared" si="1"/>
        <v>0</v>
      </c>
      <c r="Q12" s="116"/>
    </row>
    <row r="13" spans="1:17" ht="37.5" customHeight="1">
      <c r="A13" s="32" t="s">
        <v>212</v>
      </c>
      <c r="B13" s="94"/>
      <c r="C13" s="94"/>
      <c r="D13" s="94"/>
      <c r="E13" s="34">
        <f>SUM(E5:E12)</f>
        <v>44000</v>
      </c>
      <c r="F13" s="117"/>
      <c r="G13" s="34">
        <f>SUM(G5:G12)</f>
        <v>6568000</v>
      </c>
      <c r="H13" s="60">
        <f>IF(LEN(ROUND(G13/E13,0))&lt;4,ROUND(G13/E13,0),ROUND(G13/E13,-(LEN(ROUND(G13/E13,0))-3)))</f>
        <v>149</v>
      </c>
      <c r="J13" s="32" t="s">
        <v>212</v>
      </c>
      <c r="K13" s="94"/>
      <c r="L13" s="94"/>
      <c r="M13" s="94"/>
      <c r="N13" s="34">
        <f>SUM(N5:N12)</f>
        <v>0</v>
      </c>
      <c r="O13" s="117"/>
      <c r="P13" s="34">
        <f>SUM(P5:P12)</f>
        <v>0</v>
      </c>
      <c r="Q13" s="60" t="e">
        <f>IF(LEN(ROUND(P13/N13,0))&lt;4,ROUND(P13/N13,0),ROUND(P13/N13,-(LEN(ROUND(P13/N13,0))-3)))</f>
        <v>#DIV/0!</v>
      </c>
    </row>
    <row r="14" spans="1:17" ht="28.5" customHeight="1"/>
    <row r="15" spans="1:17" ht="42" customHeight="1">
      <c r="A15" s="107"/>
      <c r="B15" s="108" t="s">
        <v>159</v>
      </c>
      <c r="C15" s="108" t="s">
        <v>93</v>
      </c>
      <c r="D15" s="108" t="s">
        <v>160</v>
      </c>
      <c r="E15" s="108" t="s">
        <v>201</v>
      </c>
      <c r="F15" s="108" t="s">
        <v>202</v>
      </c>
      <c r="G15" s="108" t="s">
        <v>203</v>
      </c>
      <c r="H15" s="108" t="s">
        <v>204</v>
      </c>
      <c r="J15" s="107"/>
      <c r="K15" s="108" t="s">
        <v>159</v>
      </c>
      <c r="L15" s="108" t="s">
        <v>93</v>
      </c>
      <c r="M15" s="108" t="s">
        <v>160</v>
      </c>
      <c r="N15" s="108" t="s">
        <v>201</v>
      </c>
      <c r="O15" s="108" t="s">
        <v>202</v>
      </c>
      <c r="P15" s="108" t="s">
        <v>203</v>
      </c>
      <c r="Q15" s="108" t="s">
        <v>204</v>
      </c>
    </row>
    <row r="16" spans="1:17" ht="35.1" customHeight="1">
      <c r="A16" s="109"/>
      <c r="B16" s="110"/>
      <c r="C16" s="110"/>
      <c r="D16" s="110"/>
      <c r="E16" s="112"/>
      <c r="F16" s="112"/>
      <c r="G16" s="113">
        <f t="shared" ref="G16:G23" si="2">E16*F16</f>
        <v>0</v>
      </c>
      <c r="H16" s="114"/>
      <c r="J16" s="109"/>
      <c r="K16" s="110"/>
      <c r="L16" s="110"/>
      <c r="M16" s="110"/>
      <c r="N16" s="112"/>
      <c r="O16" s="112"/>
      <c r="P16" s="113">
        <f t="shared" ref="P16:P23" si="3">N16*O16</f>
        <v>0</v>
      </c>
      <c r="Q16" s="114"/>
    </row>
    <row r="17" spans="1:17" ht="35.1" customHeight="1">
      <c r="A17" s="115"/>
      <c r="B17" s="115"/>
      <c r="C17" s="115"/>
      <c r="D17" s="115"/>
      <c r="E17" s="112"/>
      <c r="F17" s="112"/>
      <c r="G17" s="113">
        <f t="shared" si="2"/>
        <v>0</v>
      </c>
      <c r="H17" s="114"/>
      <c r="J17" s="115"/>
      <c r="K17" s="115"/>
      <c r="L17" s="115"/>
      <c r="M17" s="115"/>
      <c r="N17" s="112"/>
      <c r="O17" s="112"/>
      <c r="P17" s="113">
        <f t="shared" si="3"/>
        <v>0</v>
      </c>
      <c r="Q17" s="114"/>
    </row>
    <row r="18" spans="1:17" ht="35.1" customHeight="1">
      <c r="A18" s="115"/>
      <c r="B18" s="115"/>
      <c r="C18" s="115"/>
      <c r="D18" s="115"/>
      <c r="E18" s="112"/>
      <c r="F18" s="112"/>
      <c r="G18" s="113">
        <f t="shared" si="2"/>
        <v>0</v>
      </c>
      <c r="H18" s="114"/>
      <c r="J18" s="115"/>
      <c r="K18" s="115"/>
      <c r="L18" s="115"/>
      <c r="M18" s="115"/>
      <c r="N18" s="112"/>
      <c r="O18" s="112"/>
      <c r="P18" s="113">
        <f t="shared" si="3"/>
        <v>0</v>
      </c>
      <c r="Q18" s="114"/>
    </row>
    <row r="19" spans="1:17" ht="35.1" customHeight="1">
      <c r="A19" s="115"/>
      <c r="B19" s="115"/>
      <c r="C19" s="115"/>
      <c r="D19" s="115"/>
      <c r="E19" s="112"/>
      <c r="F19" s="112"/>
      <c r="G19" s="113">
        <f t="shared" si="2"/>
        <v>0</v>
      </c>
      <c r="H19" s="114"/>
      <c r="J19" s="115"/>
      <c r="K19" s="115"/>
      <c r="L19" s="115"/>
      <c r="M19" s="115"/>
      <c r="N19" s="112"/>
      <c r="O19" s="112"/>
      <c r="P19" s="113">
        <f t="shared" si="3"/>
        <v>0</v>
      </c>
      <c r="Q19" s="114"/>
    </row>
    <row r="20" spans="1:17" ht="35.1" customHeight="1">
      <c r="A20" s="115"/>
      <c r="B20" s="115"/>
      <c r="C20" s="115"/>
      <c r="D20" s="115"/>
      <c r="E20" s="112"/>
      <c r="F20" s="112"/>
      <c r="G20" s="113">
        <f t="shared" si="2"/>
        <v>0</v>
      </c>
      <c r="H20" s="114"/>
      <c r="J20" s="115"/>
      <c r="K20" s="115"/>
      <c r="L20" s="115"/>
      <c r="M20" s="115"/>
      <c r="N20" s="112"/>
      <c r="O20" s="112"/>
      <c r="P20" s="113">
        <f t="shared" si="3"/>
        <v>0</v>
      </c>
      <c r="Q20" s="114"/>
    </row>
    <row r="21" spans="1:17" ht="35.1" customHeight="1">
      <c r="A21" s="115"/>
      <c r="B21" s="115"/>
      <c r="C21" s="115"/>
      <c r="D21" s="115"/>
      <c r="E21" s="112"/>
      <c r="F21" s="112"/>
      <c r="G21" s="113">
        <f t="shared" si="2"/>
        <v>0</v>
      </c>
      <c r="H21" s="114"/>
      <c r="J21" s="115"/>
      <c r="K21" s="115"/>
      <c r="L21" s="115"/>
      <c r="M21" s="115"/>
      <c r="N21" s="112"/>
      <c r="O21" s="112"/>
      <c r="P21" s="113">
        <f t="shared" si="3"/>
        <v>0</v>
      </c>
      <c r="Q21" s="114"/>
    </row>
    <row r="22" spans="1:17" ht="35.1" customHeight="1">
      <c r="A22" s="115"/>
      <c r="B22" s="115"/>
      <c r="C22" s="115"/>
      <c r="D22" s="115"/>
      <c r="E22" s="112"/>
      <c r="F22" s="112"/>
      <c r="G22" s="113">
        <f t="shared" si="2"/>
        <v>0</v>
      </c>
      <c r="H22" s="116"/>
      <c r="J22" s="115"/>
      <c r="K22" s="115"/>
      <c r="L22" s="115"/>
      <c r="M22" s="115"/>
      <c r="N22" s="112"/>
      <c r="O22" s="112"/>
      <c r="P22" s="113">
        <f t="shared" si="3"/>
        <v>0</v>
      </c>
      <c r="Q22" s="116"/>
    </row>
    <row r="23" spans="1:17" ht="35.1" customHeight="1">
      <c r="A23" s="115"/>
      <c r="B23" s="115"/>
      <c r="C23" s="115"/>
      <c r="D23" s="115"/>
      <c r="E23" s="112"/>
      <c r="F23" s="112"/>
      <c r="G23" s="113">
        <f t="shared" si="2"/>
        <v>0</v>
      </c>
      <c r="H23" s="116"/>
      <c r="J23" s="115"/>
      <c r="K23" s="115"/>
      <c r="L23" s="115"/>
      <c r="M23" s="115"/>
      <c r="N23" s="112"/>
      <c r="O23" s="112"/>
      <c r="P23" s="113">
        <f t="shared" si="3"/>
        <v>0</v>
      </c>
      <c r="Q23" s="116"/>
    </row>
    <row r="24" spans="1:17" ht="37.5" customHeight="1">
      <c r="A24" s="32" t="s">
        <v>212</v>
      </c>
      <c r="B24" s="94"/>
      <c r="C24" s="94"/>
      <c r="D24" s="94"/>
      <c r="E24" s="34">
        <f>SUM(E16:E23)</f>
        <v>0</v>
      </c>
      <c r="F24" s="117"/>
      <c r="G24" s="34">
        <f>SUM(G16:G23)</f>
        <v>0</v>
      </c>
      <c r="H24" s="60" t="e">
        <f>IF(LEN(ROUND(G24/E24,0))&lt;4,ROUND(G24/E24,0),ROUND(G24/E24,-(LEN(ROUND(G24/E24,0))-3)))</f>
        <v>#DIV/0!</v>
      </c>
      <c r="J24" s="32" t="s">
        <v>212</v>
      </c>
      <c r="K24" s="94"/>
      <c r="L24" s="94"/>
      <c r="M24" s="94"/>
      <c r="N24" s="34">
        <f>SUM(N16:N23)</f>
        <v>0</v>
      </c>
      <c r="O24" s="117"/>
      <c r="P24" s="34">
        <f>SUM(P16:P23)</f>
        <v>0</v>
      </c>
      <c r="Q24" s="60" t="e">
        <f>IF(LEN(ROUND(P24/N24,0))&lt;4,ROUND(P24/N24,0),ROUND(P24/N24,-(LEN(ROUND(P24/N24,0))-3)))</f>
        <v>#DIV/0!</v>
      </c>
    </row>
    <row r="25" spans="1:17" ht="28.5" customHeight="1"/>
    <row r="26" spans="1:17" ht="42" customHeight="1">
      <c r="A26" s="107"/>
      <c r="B26" s="108" t="s">
        <v>159</v>
      </c>
      <c r="C26" s="108" t="s">
        <v>93</v>
      </c>
      <c r="D26" s="108" t="s">
        <v>160</v>
      </c>
      <c r="E26" s="108" t="s">
        <v>201</v>
      </c>
      <c r="F26" s="108" t="s">
        <v>202</v>
      </c>
      <c r="G26" s="108" t="s">
        <v>203</v>
      </c>
      <c r="H26" s="108" t="s">
        <v>204</v>
      </c>
      <c r="J26" s="107"/>
      <c r="K26" s="108" t="s">
        <v>159</v>
      </c>
      <c r="L26" s="108" t="s">
        <v>93</v>
      </c>
      <c r="M26" s="108" t="s">
        <v>160</v>
      </c>
      <c r="N26" s="108" t="s">
        <v>201</v>
      </c>
      <c r="O26" s="108" t="s">
        <v>202</v>
      </c>
      <c r="P26" s="108" t="s">
        <v>203</v>
      </c>
      <c r="Q26" s="108" t="s">
        <v>204</v>
      </c>
    </row>
    <row r="27" spans="1:17" ht="35.1" customHeight="1">
      <c r="A27" s="109"/>
      <c r="B27" s="110"/>
      <c r="C27" s="110"/>
      <c r="D27" s="110"/>
      <c r="E27" s="112"/>
      <c r="F27" s="112"/>
      <c r="G27" s="113">
        <f t="shared" ref="G27:G34" si="4">E27*F27</f>
        <v>0</v>
      </c>
      <c r="H27" s="114"/>
      <c r="J27" s="109"/>
      <c r="K27" s="110"/>
      <c r="L27" s="110"/>
      <c r="M27" s="110"/>
      <c r="N27" s="112"/>
      <c r="O27" s="112"/>
      <c r="P27" s="113">
        <f t="shared" ref="P27:P34" si="5">N27*O27</f>
        <v>0</v>
      </c>
      <c r="Q27" s="114"/>
    </row>
    <row r="28" spans="1:17" ht="35.1" customHeight="1">
      <c r="A28" s="115"/>
      <c r="B28" s="115"/>
      <c r="C28" s="115"/>
      <c r="D28" s="115"/>
      <c r="E28" s="112"/>
      <c r="F28" s="112"/>
      <c r="G28" s="113">
        <f t="shared" si="4"/>
        <v>0</v>
      </c>
      <c r="H28" s="114"/>
      <c r="J28" s="115"/>
      <c r="K28" s="115"/>
      <c r="L28" s="115"/>
      <c r="M28" s="115"/>
      <c r="N28" s="112"/>
      <c r="O28" s="112"/>
      <c r="P28" s="113">
        <f t="shared" si="5"/>
        <v>0</v>
      </c>
      <c r="Q28" s="114"/>
    </row>
    <row r="29" spans="1:17" ht="35.1" customHeight="1">
      <c r="A29" s="115"/>
      <c r="B29" s="115"/>
      <c r="C29" s="115"/>
      <c r="D29" s="115"/>
      <c r="E29" s="112"/>
      <c r="F29" s="112"/>
      <c r="G29" s="113">
        <f t="shared" si="4"/>
        <v>0</v>
      </c>
      <c r="H29" s="114"/>
      <c r="J29" s="115"/>
      <c r="K29" s="115"/>
      <c r="L29" s="115"/>
      <c r="M29" s="115"/>
      <c r="N29" s="112"/>
      <c r="O29" s="112"/>
      <c r="P29" s="113">
        <f t="shared" si="5"/>
        <v>0</v>
      </c>
      <c r="Q29" s="114"/>
    </row>
    <row r="30" spans="1:17" ht="35.1" customHeight="1">
      <c r="A30" s="115"/>
      <c r="B30" s="115"/>
      <c r="C30" s="115"/>
      <c r="D30" s="115"/>
      <c r="E30" s="112"/>
      <c r="F30" s="112"/>
      <c r="G30" s="113">
        <f t="shared" si="4"/>
        <v>0</v>
      </c>
      <c r="H30" s="114"/>
      <c r="J30" s="115"/>
      <c r="K30" s="115"/>
      <c r="L30" s="115"/>
      <c r="M30" s="115"/>
      <c r="N30" s="112"/>
      <c r="O30" s="112"/>
      <c r="P30" s="113">
        <f t="shared" si="5"/>
        <v>0</v>
      </c>
      <c r="Q30" s="114"/>
    </row>
    <row r="31" spans="1:17" ht="35.1" customHeight="1">
      <c r="A31" s="115"/>
      <c r="B31" s="115"/>
      <c r="C31" s="115"/>
      <c r="D31" s="115"/>
      <c r="E31" s="112"/>
      <c r="F31" s="112"/>
      <c r="G31" s="113">
        <f t="shared" si="4"/>
        <v>0</v>
      </c>
      <c r="H31" s="114"/>
      <c r="J31" s="115"/>
      <c r="K31" s="115"/>
      <c r="L31" s="115"/>
      <c r="M31" s="115"/>
      <c r="N31" s="112"/>
      <c r="O31" s="112"/>
      <c r="P31" s="113">
        <f t="shared" si="5"/>
        <v>0</v>
      </c>
      <c r="Q31" s="114"/>
    </row>
    <row r="32" spans="1:17" ht="35.1" customHeight="1">
      <c r="A32" s="115"/>
      <c r="B32" s="115"/>
      <c r="C32" s="115"/>
      <c r="D32" s="115"/>
      <c r="E32" s="112"/>
      <c r="F32" s="112"/>
      <c r="G32" s="113">
        <f t="shared" si="4"/>
        <v>0</v>
      </c>
      <c r="H32" s="114"/>
      <c r="J32" s="115"/>
      <c r="K32" s="115"/>
      <c r="L32" s="115"/>
      <c r="M32" s="115"/>
      <c r="N32" s="112"/>
      <c r="O32" s="112"/>
      <c r="P32" s="113">
        <f t="shared" si="5"/>
        <v>0</v>
      </c>
      <c r="Q32" s="114"/>
    </row>
    <row r="33" spans="1:17" ht="35.1" customHeight="1">
      <c r="A33" s="115"/>
      <c r="B33" s="115"/>
      <c r="C33" s="115"/>
      <c r="D33" s="115"/>
      <c r="E33" s="112"/>
      <c r="F33" s="112"/>
      <c r="G33" s="113">
        <f t="shared" si="4"/>
        <v>0</v>
      </c>
      <c r="H33" s="116"/>
      <c r="J33" s="115"/>
      <c r="K33" s="115"/>
      <c r="L33" s="115"/>
      <c r="M33" s="115"/>
      <c r="N33" s="112"/>
      <c r="O33" s="112"/>
      <c r="P33" s="113">
        <f t="shared" si="5"/>
        <v>0</v>
      </c>
      <c r="Q33" s="116"/>
    </row>
    <row r="34" spans="1:17" ht="35.1" customHeight="1">
      <c r="A34" s="115"/>
      <c r="B34" s="115"/>
      <c r="C34" s="115"/>
      <c r="D34" s="115"/>
      <c r="E34" s="112"/>
      <c r="F34" s="112"/>
      <c r="G34" s="113">
        <f t="shared" si="4"/>
        <v>0</v>
      </c>
      <c r="H34" s="116"/>
      <c r="J34" s="115"/>
      <c r="K34" s="115"/>
      <c r="L34" s="115"/>
      <c r="M34" s="115"/>
      <c r="N34" s="112"/>
      <c r="O34" s="112"/>
      <c r="P34" s="113">
        <f t="shared" si="5"/>
        <v>0</v>
      </c>
      <c r="Q34" s="116"/>
    </row>
    <row r="35" spans="1:17" ht="37.5" customHeight="1">
      <c r="A35" s="32" t="s">
        <v>212</v>
      </c>
      <c r="B35" s="94"/>
      <c r="C35" s="94"/>
      <c r="D35" s="94"/>
      <c r="E35" s="34">
        <f>SUM(E27:E34)</f>
        <v>0</v>
      </c>
      <c r="F35" s="117"/>
      <c r="G35" s="34">
        <f>SUM(G27:G34)</f>
        <v>0</v>
      </c>
      <c r="H35" s="60" t="e">
        <f>IF(LEN(ROUND(G35/E35,0))&lt;4,ROUND(G35/E35,0),ROUND(G35/E35,-(LEN(ROUND(G35/E35,0))-3)))</f>
        <v>#DIV/0!</v>
      </c>
      <c r="J35" s="32" t="s">
        <v>212</v>
      </c>
      <c r="K35" s="94"/>
      <c r="L35" s="94"/>
      <c r="M35" s="94"/>
      <c r="N35" s="34">
        <f>SUM(N27:N34)</f>
        <v>0</v>
      </c>
      <c r="O35" s="117"/>
      <c r="P35" s="34">
        <f>SUM(P27:P34)</f>
        <v>0</v>
      </c>
      <c r="Q35" s="60" t="e">
        <f>IF(LEN(ROUND(P35/N35,0))&lt;4,ROUND(P35/N35,0),ROUND(P35/N35,-(LEN(ROUND(P35/N35,0))-3)))</f>
        <v>#DIV/0!</v>
      </c>
    </row>
  </sheetData>
  <sheetProtection selectLockedCells="1" selectUnlockedCells="1"/>
  <phoneticPr fontId="35"/>
  <pageMargins left="0.51180555555555551" right="0.31527777777777777" top="0.74791666666666667" bottom="0.74791666666666667"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28</vt:i4>
      </vt:variant>
    </vt:vector>
  </HeadingPairs>
  <TitlesOfParts>
    <vt:vector size="38" baseType="lpstr">
      <vt:lpstr>工事情報入力</vt:lpstr>
      <vt:lpstr>スライド額算定調書</vt:lpstr>
      <vt:lpstr>スライド額算定調書（計算書）</vt:lpstr>
      <vt:lpstr>判定○材</vt:lpstr>
      <vt:lpstr>判定○材２</vt:lpstr>
      <vt:lpstr>判定△材</vt:lpstr>
      <vt:lpstr>判定△材２</vt:lpstr>
      <vt:lpstr>判定油 </vt:lpstr>
      <vt:lpstr>月平均単価算出表</vt:lpstr>
      <vt:lpstr>単価データ</vt:lpstr>
      <vt:lpstr>スライド額算定調書!_xlnm.Print_Area</vt:lpstr>
      <vt:lpstr>'スライド額算定調書（計算書）'!_xlnm.Print_Area</vt:lpstr>
      <vt:lpstr>月平均単価算出表!_xlnm.Print_Area</vt:lpstr>
      <vt:lpstr>工事情報入力!_xlnm.Print_Area</vt:lpstr>
      <vt:lpstr>判定△材!_xlnm.Print_Area</vt:lpstr>
      <vt:lpstr>判定△材２!_xlnm.Print_Area</vt:lpstr>
      <vt:lpstr>判定○材!_xlnm.Print_Area</vt:lpstr>
      <vt:lpstr>判定○材２!_xlnm.Print_Area</vt:lpstr>
      <vt:lpstr>'判定油 '!_xlnm.Print_Area</vt:lpstr>
      <vt:lpstr>スライド額算定調書!_xlnm_Print_Area</vt:lpstr>
      <vt:lpstr>'スライド額算定調書（計算書）'!_xlnm_Print_Area</vt:lpstr>
      <vt:lpstr>月平均単価算出表!_xlnm_Print_Area</vt:lpstr>
      <vt:lpstr>工事情報入力!_xlnm_Print_Area</vt:lpstr>
      <vt:lpstr>判定△材!_xlnm_Print_Area</vt:lpstr>
      <vt:lpstr>判定△材２!_xlnm_Print_Area</vt:lpstr>
      <vt:lpstr>判定○材!_xlnm_Print_Area</vt:lpstr>
      <vt:lpstr>判定○材２!_xlnm_Print_Area</vt:lpstr>
      <vt:lpstr>'判定油 '!_xlnm_Print_Area</vt:lpstr>
      <vt:lpstr>2008データAのクロス集計</vt:lpstr>
      <vt:lpstr>スライド額算定調書!Print_Area</vt:lpstr>
      <vt:lpstr>'スライド額算定調書（計算書）'!Print_Area</vt:lpstr>
      <vt:lpstr>月平均単価算出表!Print_Area</vt:lpstr>
      <vt:lpstr>工事情報入力!Print_Area</vt:lpstr>
      <vt:lpstr>判定△材!Print_Area</vt:lpstr>
      <vt:lpstr>判定△材２!Print_Area</vt:lpstr>
      <vt:lpstr>判定○材!Print_Area</vt:lpstr>
      <vt:lpstr>判定○材２!Print_Area</vt:lpstr>
      <vt:lpstr>'判定油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濱野　仁樹</dc:creator>
  <cp:lastModifiedBy>Administrator</cp:lastModifiedBy>
  <dcterms:created xsi:type="dcterms:W3CDTF">2022-09-13T08:44:16Z</dcterms:created>
  <dcterms:modified xsi:type="dcterms:W3CDTF">2022-09-13T08:44:20Z</dcterms:modified>
</cp:coreProperties>
</file>